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matjazs\Documents\DRSI\OBJEKTI\_KORDIN (903)\R-Postojna-Razdrto\JN\Vprasanja\"/>
    </mc:Choice>
  </mc:AlternateContent>
  <xr:revisionPtr revIDLastSave="0" documentId="13_ncr:1_{E898BAC7-1D41-45EE-8223-D8D3A7B232C3}" xr6:coauthVersionLast="45" xr6:coauthVersionMax="45" xr10:uidLastSave="{00000000-0000-0000-0000-000000000000}"/>
  <bookViews>
    <workbookView xWindow="-120" yWindow="-120" windowWidth="24240" windowHeight="13140" firstSheet="4" activeTab="5" xr2:uid="{00000000-000D-0000-FFFF-FFFF00000000}"/>
  </bookViews>
  <sheets>
    <sheet name="REK" sheetId="2" r:id="rId1"/>
    <sheet name="Opomba" sheetId="6" r:id="rId2"/>
    <sheet name="CESTA IN PLOČNIK" sheetId="8" r:id="rId3"/>
    <sheet name="KOLESARSKA" sheetId="20" r:id="rId4"/>
    <sheet name="AVTOBUSNA POSTAJA" sheetId="21" r:id="rId5"/>
    <sheet name="CR in TK" sheetId="16" r:id="rId6"/>
  </sheets>
  <externalReferences>
    <externalReference r:id="rId7"/>
    <externalReference r:id="rId8"/>
    <externalReference r:id="rId9"/>
    <externalReference r:id="rId10"/>
    <externalReference r:id="rId11"/>
    <externalReference r:id="rId12"/>
  </externalReferences>
  <definedNames>
    <definedName name="__pr06" localSheetId="4">#REF!</definedName>
    <definedName name="__pr06" localSheetId="2">#REF!</definedName>
    <definedName name="__pr06" localSheetId="5">#REF!</definedName>
    <definedName name="__pr06" localSheetId="3">#REF!</definedName>
    <definedName name="__pr06">#REF!</definedName>
    <definedName name="__pr10" localSheetId="4">#REF!</definedName>
    <definedName name="__pr10" localSheetId="2">#REF!</definedName>
    <definedName name="__pr10" localSheetId="5">#REF!</definedName>
    <definedName name="__pr10" localSheetId="3">#REF!</definedName>
    <definedName name="__pr10">#REF!</definedName>
    <definedName name="__pr11" localSheetId="4">#REF!</definedName>
    <definedName name="__pr11" localSheetId="2">#REF!</definedName>
    <definedName name="__pr11" localSheetId="5">#REF!</definedName>
    <definedName name="__pr11" localSheetId="3">#REF!</definedName>
    <definedName name="__pr11">#REF!</definedName>
    <definedName name="__pr12" localSheetId="4">#REF!</definedName>
    <definedName name="__pr12" localSheetId="2">#REF!</definedName>
    <definedName name="__pr12" localSheetId="5">#REF!</definedName>
    <definedName name="__pr12" localSheetId="3">#REF!</definedName>
    <definedName name="__pr12">#REF!</definedName>
    <definedName name="_pr01" localSheetId="4">#REF!</definedName>
    <definedName name="_pr01" localSheetId="2">#REF!</definedName>
    <definedName name="_pr01" localSheetId="5">#REF!</definedName>
    <definedName name="_pr01" localSheetId="3">#REF!</definedName>
    <definedName name="_pr01">#REF!</definedName>
    <definedName name="_pr02" localSheetId="4">#REF!</definedName>
    <definedName name="_pr02" localSheetId="2">#REF!</definedName>
    <definedName name="_pr02" localSheetId="5">#REF!</definedName>
    <definedName name="_pr02" localSheetId="3">#REF!</definedName>
    <definedName name="_pr02">#REF!</definedName>
    <definedName name="_pr03" localSheetId="4">#REF!</definedName>
    <definedName name="_pr03" localSheetId="2">#REF!</definedName>
    <definedName name="_pr03" localSheetId="5">#REF!</definedName>
    <definedName name="_pr03" localSheetId="3">#REF!</definedName>
    <definedName name="_pr03">#REF!</definedName>
    <definedName name="_pr04" localSheetId="4">#REF!</definedName>
    <definedName name="_pr04" localSheetId="2">#REF!</definedName>
    <definedName name="_pr04" localSheetId="5">#REF!</definedName>
    <definedName name="_pr04" localSheetId="3">#REF!</definedName>
    <definedName name="_pr04">#REF!</definedName>
    <definedName name="_pr05" localSheetId="4">#REF!</definedName>
    <definedName name="_pr05" localSheetId="2">#REF!</definedName>
    <definedName name="_pr05" localSheetId="5">#REF!</definedName>
    <definedName name="_pr05" localSheetId="3">#REF!</definedName>
    <definedName name="_pr05">#REF!</definedName>
    <definedName name="_pr06" localSheetId="4">[1]Popisi!#REF!</definedName>
    <definedName name="_pr06" localSheetId="2">[1]Popisi!#REF!</definedName>
    <definedName name="_pr06" localSheetId="5">[1]Popisi!#REF!</definedName>
    <definedName name="_pr06" localSheetId="3">[1]Popisi!#REF!</definedName>
    <definedName name="_pr06">[1]Popisi!#REF!</definedName>
    <definedName name="_pr08" localSheetId="4">#REF!</definedName>
    <definedName name="_pr08" localSheetId="2">#REF!</definedName>
    <definedName name="_pr08" localSheetId="5">#REF!</definedName>
    <definedName name="_pr08" localSheetId="3">#REF!</definedName>
    <definedName name="_pr08">#REF!</definedName>
    <definedName name="_pr09" localSheetId="4">#REF!</definedName>
    <definedName name="_pr09" localSheetId="2">#REF!</definedName>
    <definedName name="_pr09" localSheetId="5">#REF!</definedName>
    <definedName name="_pr09" localSheetId="3">#REF!</definedName>
    <definedName name="_pr09">#REF!</definedName>
    <definedName name="_pr10" localSheetId="4">[1]Popisi!#REF!</definedName>
    <definedName name="_pr10" localSheetId="2">[1]Popisi!#REF!</definedName>
    <definedName name="_pr10" localSheetId="5">[1]Popisi!#REF!</definedName>
    <definedName name="_pr10" localSheetId="3">[1]Popisi!#REF!</definedName>
    <definedName name="_pr10">[1]Popisi!#REF!</definedName>
    <definedName name="_pr11" localSheetId="4">[1]Popisi!#REF!</definedName>
    <definedName name="_pr11" localSheetId="2">[1]Popisi!#REF!</definedName>
    <definedName name="_pr11" localSheetId="5">[1]Popisi!#REF!</definedName>
    <definedName name="_pr11" localSheetId="3">[1]Popisi!#REF!</definedName>
    <definedName name="_pr11">[1]Popisi!#REF!</definedName>
    <definedName name="_pr12" localSheetId="4">[1]Popisi!#REF!</definedName>
    <definedName name="_pr12" localSheetId="2">[1]Popisi!#REF!</definedName>
    <definedName name="_pr12" localSheetId="5">[1]Popisi!#REF!</definedName>
    <definedName name="_pr12" localSheetId="3">[1]Popisi!#REF!</definedName>
    <definedName name="_pr12">[1]Popisi!#REF!</definedName>
    <definedName name="cc">[2]OSNOVA!$B$40</definedName>
    <definedName name="datum" localSheetId="4">[3]OSNOVA!#REF!</definedName>
    <definedName name="datum" localSheetId="2">[3]OSNOVA!#REF!</definedName>
    <definedName name="datum" localSheetId="5">[3]OSNOVA!#REF!</definedName>
    <definedName name="datum" localSheetId="3">[3]OSNOVA!#REF!</definedName>
    <definedName name="datum">[3]OSNOVA!#REF!</definedName>
    <definedName name="dd" localSheetId="4">#REF!</definedName>
    <definedName name="dd" localSheetId="2">#REF!</definedName>
    <definedName name="dd" localSheetId="5">#REF!</definedName>
    <definedName name="dd" localSheetId="3">#REF!</definedName>
    <definedName name="dd">#REF!</definedName>
    <definedName name="DDV">[3]OSNOVA!$B$41</definedName>
    <definedName name="DEL">[3]OSNOVA!$B$31</definedName>
    <definedName name="dfg">#REF!</definedName>
    <definedName name="ert">#REF!</definedName>
    <definedName name="ew">#REF!</definedName>
    <definedName name="Excel_BuiltIn_Print_Titles_1" localSheetId="4">#REF!</definedName>
    <definedName name="Excel_BuiltIn_Print_Titles_1" localSheetId="2">#REF!</definedName>
    <definedName name="Excel_BuiltIn_Print_Titles_1" localSheetId="5">#REF!</definedName>
    <definedName name="Excel_BuiltIn_Print_Titles_1" localSheetId="3">#REF!</definedName>
    <definedName name="Excel_BuiltIn_Print_Titles_1">#REF!</definedName>
    <definedName name="FakStro" localSheetId="4">[3]OSNOVA!#REF!</definedName>
    <definedName name="FakStro" localSheetId="2">[3]OSNOVA!#REF!</definedName>
    <definedName name="FakStro" localSheetId="5">[3]OSNOVA!#REF!</definedName>
    <definedName name="FakStro" localSheetId="3">[3]OSNOVA!#REF!</definedName>
    <definedName name="FakStro">[3]OSNOVA!#REF!</definedName>
    <definedName name="FaktStro">[4]osnova!$B$14</definedName>
    <definedName name="FR" localSheetId="4">[3]OSNOVA!#REF!</definedName>
    <definedName name="FR" localSheetId="2">[3]OSNOVA!#REF!</definedName>
    <definedName name="FR" localSheetId="5">[3]OSNOVA!#REF!</definedName>
    <definedName name="FR" localSheetId="3">[3]OSNOVA!#REF!</definedName>
    <definedName name="FR">[3]OSNOVA!#REF!</definedName>
    <definedName name="FRC">[2]OSNOVA!$B$38</definedName>
    <definedName name="investicija" localSheetId="4">#REF!</definedName>
    <definedName name="investicija" localSheetId="2">#REF!</definedName>
    <definedName name="investicija" localSheetId="5">#REF!</definedName>
    <definedName name="investicija" localSheetId="3">#REF!</definedName>
    <definedName name="investicija">#REF!</definedName>
    <definedName name="izkop">#REF!</definedName>
    <definedName name="Izm_11.005">#REF!</definedName>
    <definedName name="Izm_11.006">#REF!</definedName>
    <definedName name="Izm_11.007">#REF!</definedName>
    <definedName name="Izm_11.009">#REF!</definedName>
    <definedName name="OBJEKT">[3]OSNOVA!$B$35</definedName>
    <definedName name="obsip">#REF!</definedName>
    <definedName name="OZN">[3]OSNOVA!$B$33</definedName>
    <definedName name="_xlnm.Print_Area" localSheetId="4">'AVTOBUSNA POSTAJA'!$B$1:$H$88</definedName>
    <definedName name="_xlnm.Print_Area" localSheetId="2">'CESTA IN PLOČNIK'!$B$1:$H$195</definedName>
    <definedName name="_xlnm.Print_Area" localSheetId="5">'CR in TK'!$B$1:$H$213</definedName>
    <definedName name="_xlnm.Print_Area" localSheetId="3">KOLESARSKA!$B$1:$H$99</definedName>
    <definedName name="_xlnm.Print_Area" localSheetId="1">Opomba!$A$1:$F$43</definedName>
    <definedName name="_xlnm.Print_Area" localSheetId="0">REK!$B$1:$E$24</definedName>
    <definedName name="posteljica">#REF!</definedName>
    <definedName name="POV">#REF!</definedName>
    <definedName name="površina">#REF!</definedName>
    <definedName name="pripravljalna">#REF!</definedName>
    <definedName name="q" localSheetId="4">#REF!</definedName>
    <definedName name="q" localSheetId="2">#REF!</definedName>
    <definedName name="q" localSheetId="5">#REF!</definedName>
    <definedName name="q" localSheetId="3">#REF!</definedName>
    <definedName name="q">#REF!</definedName>
    <definedName name="razd">#REF!</definedName>
    <definedName name="razdalja">#REF!</definedName>
    <definedName name="Reviz" localSheetId="4">[3]OSNOVA!#REF!</definedName>
    <definedName name="Reviz" localSheetId="2">[3]OSNOVA!#REF!</definedName>
    <definedName name="Reviz" localSheetId="5">[3]OSNOVA!#REF!</definedName>
    <definedName name="Reviz" localSheetId="3">[3]OSNOVA!#REF!</definedName>
    <definedName name="Reviz">[3]OSNOVA!#REF!</definedName>
    <definedName name="rrr" localSheetId="4">#REF!</definedName>
    <definedName name="rrr" localSheetId="2">#REF!</definedName>
    <definedName name="rrr" localSheetId="5">#REF!</definedName>
    <definedName name="rrr" localSheetId="3">#REF!</definedName>
    <definedName name="rrr">#REF!</definedName>
    <definedName name="s" localSheetId="4">#REF!</definedName>
    <definedName name="s" localSheetId="2">#REF!</definedName>
    <definedName name="s" localSheetId="5">#REF!</definedName>
    <definedName name="s" localSheetId="3">#REF!</definedName>
    <definedName name="s">#REF!</definedName>
    <definedName name="s_Prip_del">#REF!</definedName>
    <definedName name="SK_GRADBENA">[1]Popisi!$F$614</definedName>
    <definedName name="sk_IZOLACIJA" localSheetId="4">#REF!</definedName>
    <definedName name="sk_IZOLACIJA" localSheetId="2">#REF!</definedName>
    <definedName name="sk_IZOLACIJA" localSheetId="5">#REF!</definedName>
    <definedName name="sk_IZOLACIJA" localSheetId="3">#REF!</definedName>
    <definedName name="sk_IZOLACIJA">#REF!</definedName>
    <definedName name="SK_ODVODNJAVANJE">[1]Popisi!$F$364</definedName>
    <definedName name="SK_OPREMA" localSheetId="4">#REF!</definedName>
    <definedName name="SK_OPREMA" localSheetId="2">#REF!</definedName>
    <definedName name="SK_OPREMA" localSheetId="5">#REF!</definedName>
    <definedName name="SK_OPREMA" localSheetId="3">#REF!</definedName>
    <definedName name="SK_OPREMA">#REF!</definedName>
    <definedName name="SK_PLESKARSKA" localSheetId="4">#REF!</definedName>
    <definedName name="SK_PLESKARSKA" localSheetId="2">#REF!</definedName>
    <definedName name="SK_PLESKARSKA" localSheetId="5">#REF!</definedName>
    <definedName name="SK_PLESKARSKA" localSheetId="3">#REF!</definedName>
    <definedName name="SK_PLESKARSKA">#REF!</definedName>
    <definedName name="SK_PRIPRAVA">[1]Popisi!$F$201</definedName>
    <definedName name="SK_R" localSheetId="4">#REF!</definedName>
    <definedName name="SK_R" localSheetId="2">#REF!</definedName>
    <definedName name="SK_R" localSheetId="5">#REF!</definedName>
    <definedName name="SK_R" localSheetId="3">#REF!</definedName>
    <definedName name="SK_R">#REF!</definedName>
    <definedName name="SK_RAZNO" localSheetId="4">#REF!</definedName>
    <definedName name="SK_RAZNO" localSheetId="2">#REF!</definedName>
    <definedName name="SK_RAZNO" localSheetId="5">#REF!</definedName>
    <definedName name="SK_RAZNO" localSheetId="3">#REF!</definedName>
    <definedName name="SK_RAZNO">#REF!</definedName>
    <definedName name="sk_sanacija" localSheetId="4">#REF!</definedName>
    <definedName name="sk_sanacija" localSheetId="2">#REF!</definedName>
    <definedName name="sk_sanacija" localSheetId="5">#REF!</definedName>
    <definedName name="sk_sanacija" localSheetId="3">#REF!</definedName>
    <definedName name="sk_sanacija">#REF!</definedName>
    <definedName name="SK_TUJE">[1]Popisi!$F$692</definedName>
    <definedName name="sk_VOZISCNE" localSheetId="4">#REF!</definedName>
    <definedName name="sk_VOZISCNE" localSheetId="2">#REF!</definedName>
    <definedName name="sk_VOZISCNE" localSheetId="5">#REF!</definedName>
    <definedName name="sk_VOZISCNE" localSheetId="3">#REF!</definedName>
    <definedName name="sk_VOZISCNE">#REF!</definedName>
    <definedName name="sk_VOZIŠČNE">[1]Popisi!$F$324</definedName>
    <definedName name="SK_ZEMELJSKA">[1]Popisi!$F$282</definedName>
    <definedName name="sk_ZIDARSKA" localSheetId="4">#REF!</definedName>
    <definedName name="sk_ZIDARSKA" localSheetId="2">#REF!</definedName>
    <definedName name="sk_ZIDARSKA" localSheetId="5">#REF!</definedName>
    <definedName name="sk_ZIDARSKA" localSheetId="3">#REF!</definedName>
    <definedName name="sk_ZIDARSKA">#REF!</definedName>
    <definedName name="skA">'[5]STRUŠKA II'!$H$27</definedName>
    <definedName name="stmape" localSheetId="4">[3]OSNOVA!#REF!</definedName>
    <definedName name="stmape" localSheetId="2">[3]OSNOVA!#REF!</definedName>
    <definedName name="stmape" localSheetId="5">[3]OSNOVA!#REF!</definedName>
    <definedName name="stmape" localSheetId="3">[3]OSNOVA!#REF!</definedName>
    <definedName name="stmape">[3]OSNOVA!#REF!</definedName>
    <definedName name="stnac" localSheetId="4">[3]OSNOVA!#REF!</definedName>
    <definedName name="stnac" localSheetId="2">[3]OSNOVA!#REF!</definedName>
    <definedName name="stnac" localSheetId="5">[3]OSNOVA!#REF!</definedName>
    <definedName name="stnac" localSheetId="3">[3]OSNOVA!#REF!</definedName>
    <definedName name="stnac">[3]OSNOVA!#REF!</definedName>
    <definedName name="stpro" localSheetId="4">[3]OSNOVA!#REF!</definedName>
    <definedName name="stpro" localSheetId="2">[3]OSNOVA!#REF!</definedName>
    <definedName name="stpro" localSheetId="5">[3]OSNOVA!#REF!</definedName>
    <definedName name="stpro" localSheetId="3">[3]OSNOVA!#REF!</definedName>
    <definedName name="stpro">[3]OSNOVA!#REF!</definedName>
    <definedName name="SU_MONTDELA">#REF!</definedName>
    <definedName name="SU_NABAVAMAT">#REF!</definedName>
    <definedName name="SU_ZEMDELA">#REF!</definedName>
    <definedName name="Sub_11">#REF!</definedName>
    <definedName name="Sub_12">#REF!</definedName>
    <definedName name="š">#REF!</definedName>
    <definedName name="tampon">#REF!</definedName>
    <definedName name="TecEURO">[4]osnova!$B$12</definedName>
    <definedName name="_xlnm.Print_Titles" localSheetId="4">'AVTOBUSNA POSTAJA'!$18:$19</definedName>
    <definedName name="_xlnm.Print_Titles" localSheetId="2">'CESTA IN PLOČNIK'!$20:$21</definedName>
    <definedName name="_xlnm.Print_Titles" localSheetId="5">'CR in TK'!$20:$21</definedName>
    <definedName name="_xlnm.Print_Titles" localSheetId="3">KOLESARSKA!$18:$19</definedName>
    <definedName name="tocka" localSheetId="4">[3]OSNOVA!#REF!</definedName>
    <definedName name="tocka" localSheetId="2">[3]OSNOVA!#REF!</definedName>
    <definedName name="tocka" localSheetId="5">[3]OSNOVA!#REF!</definedName>
    <definedName name="tocka" localSheetId="3">[3]OSNOVA!#REF!</definedName>
    <definedName name="tocka">[3]OSNOVA!#REF!</definedName>
    <definedName name="volc">#REF!</definedName>
    <definedName name="volv">#REF!</definedName>
    <definedName name="wws">[6]OSNOVA!$B$38</definedName>
  </definedNames>
  <calcPr calcId="18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1" i="16" l="1"/>
  <c r="G90" i="20"/>
  <c r="B203" i="16" l="1"/>
  <c r="H210" i="16"/>
  <c r="H209" i="16"/>
  <c r="H208" i="16"/>
  <c r="H207" i="16"/>
  <c r="H206" i="16"/>
  <c r="H205" i="16"/>
  <c r="G212" i="16"/>
  <c r="G199" i="16"/>
  <c r="H204" i="16"/>
  <c r="H203" i="16"/>
  <c r="B194" i="16"/>
  <c r="B174" i="16"/>
  <c r="B176" i="16" s="1"/>
  <c r="B178" i="16" s="1"/>
  <c r="H197" i="16"/>
  <c r="H196" i="16"/>
  <c r="H195" i="16"/>
  <c r="H194" i="16"/>
  <c r="G190" i="16"/>
  <c r="H178" i="16"/>
  <c r="H176" i="16"/>
  <c r="H174" i="16"/>
  <c r="H168" i="16"/>
  <c r="H167" i="16"/>
  <c r="H152" i="16"/>
  <c r="H151" i="16"/>
  <c r="H150" i="16"/>
  <c r="H149" i="16"/>
  <c r="H136" i="16"/>
  <c r="H126" i="16"/>
  <c r="H114" i="16"/>
  <c r="H113" i="16"/>
  <c r="H89" i="16"/>
  <c r="H76" i="16"/>
  <c r="H43" i="16"/>
  <c r="H31" i="16"/>
  <c r="H30" i="16"/>
  <c r="H29" i="16"/>
  <c r="H28" i="16"/>
  <c r="H199" i="16" l="1"/>
  <c r="H212" i="16"/>
  <c r="H190" i="16"/>
  <c r="B204" i="16"/>
  <c r="B205" i="16" s="1"/>
  <c r="B195" i="16"/>
  <c r="B206" i="16" l="1"/>
  <c r="B207" i="16" s="1"/>
  <c r="B208" i="16" s="1"/>
  <c r="B196" i="16"/>
  <c r="B197" i="16" s="1"/>
  <c r="B209" i="16" l="1"/>
  <c r="B210" i="16" s="1"/>
  <c r="H71" i="21" l="1"/>
  <c r="B71" i="21"/>
  <c r="B53" i="21"/>
  <c r="H63" i="21"/>
  <c r="H62" i="21"/>
  <c r="H59" i="21"/>
  <c r="H55" i="21"/>
  <c r="H53" i="21"/>
  <c r="G85" i="21"/>
  <c r="H83" i="21"/>
  <c r="H82" i="21"/>
  <c r="H85" i="21" s="1"/>
  <c r="B82" i="21"/>
  <c r="B83" i="21" s="1"/>
  <c r="G78" i="21"/>
  <c r="H76" i="21"/>
  <c r="H74" i="21"/>
  <c r="H72" i="21"/>
  <c r="H70" i="21"/>
  <c r="H69" i="21"/>
  <c r="B69" i="21"/>
  <c r="B70" i="21" s="1"/>
  <c r="G65" i="21"/>
  <c r="H58" i="21"/>
  <c r="H52" i="21"/>
  <c r="B52" i="21"/>
  <c r="G47" i="21"/>
  <c r="H45" i="21"/>
  <c r="H44" i="21"/>
  <c r="H43" i="21"/>
  <c r="H41" i="21"/>
  <c r="H39" i="21"/>
  <c r="H37" i="21"/>
  <c r="H35" i="21"/>
  <c r="H34" i="21"/>
  <c r="B34" i="21"/>
  <c r="B35" i="21" s="1"/>
  <c r="G30" i="21"/>
  <c r="H28" i="21"/>
  <c r="H27" i="21"/>
  <c r="H24" i="21"/>
  <c r="B24" i="21"/>
  <c r="D6" i="21"/>
  <c r="C1" i="21"/>
  <c r="B4" i="21" s="1"/>
  <c r="G97" i="20"/>
  <c r="H95" i="20"/>
  <c r="H94" i="20"/>
  <c r="H97" i="20" s="1"/>
  <c r="B94" i="20"/>
  <c r="B95" i="20" s="1"/>
  <c r="H88" i="20"/>
  <c r="H87" i="20"/>
  <c r="H86" i="20"/>
  <c r="H85" i="20"/>
  <c r="H83" i="20"/>
  <c r="H82" i="20"/>
  <c r="H81" i="20"/>
  <c r="B81" i="20"/>
  <c r="B82" i="20" s="1"/>
  <c r="G77" i="20"/>
  <c r="H75" i="20"/>
  <c r="H73" i="20"/>
  <c r="H70" i="20"/>
  <c r="H67" i="20"/>
  <c r="B67" i="20"/>
  <c r="B70" i="20" s="1"/>
  <c r="G62" i="20"/>
  <c r="H60" i="20"/>
  <c r="H59" i="20"/>
  <c r="H58" i="20"/>
  <c r="H57" i="20"/>
  <c r="H55" i="20"/>
  <c r="H54" i="20"/>
  <c r="H53" i="20"/>
  <c r="H51" i="20"/>
  <c r="H49" i="20"/>
  <c r="H47" i="20"/>
  <c r="H46" i="20"/>
  <c r="H44" i="20"/>
  <c r="H43" i="20"/>
  <c r="H42" i="20"/>
  <c r="B42" i="20"/>
  <c r="G38" i="20"/>
  <c r="H36" i="20"/>
  <c r="H35" i="20"/>
  <c r="H33" i="20"/>
  <c r="H32" i="20"/>
  <c r="H31" i="20"/>
  <c r="H30" i="20"/>
  <c r="H29" i="20"/>
  <c r="H26" i="20"/>
  <c r="H25" i="20"/>
  <c r="H24" i="20"/>
  <c r="B24" i="20"/>
  <c r="D6" i="20"/>
  <c r="C1" i="20"/>
  <c r="C9" i="2" s="1"/>
  <c r="H175" i="8"/>
  <c r="H174" i="8"/>
  <c r="H173" i="8"/>
  <c r="H172" i="8"/>
  <c r="H171" i="8"/>
  <c r="H176" i="8"/>
  <c r="H177" i="8"/>
  <c r="H178" i="8"/>
  <c r="B129" i="8"/>
  <c r="B130" i="8" s="1"/>
  <c r="H153" i="8"/>
  <c r="H152" i="8"/>
  <c r="H150" i="8"/>
  <c r="H149" i="8"/>
  <c r="H148" i="8"/>
  <c r="H147" i="8"/>
  <c r="H146" i="8"/>
  <c r="H145" i="8"/>
  <c r="H144" i="8"/>
  <c r="H143" i="8"/>
  <c r="H141" i="8"/>
  <c r="H140" i="8"/>
  <c r="H139" i="8"/>
  <c r="H138" i="8"/>
  <c r="H137" i="8"/>
  <c r="H135" i="8"/>
  <c r="H134" i="8"/>
  <c r="H65" i="21" l="1"/>
  <c r="C11" i="2"/>
  <c r="B55" i="21"/>
  <c r="H78" i="21"/>
  <c r="H30" i="21"/>
  <c r="H6" i="21"/>
  <c r="H47" i="21"/>
  <c r="G16" i="21"/>
  <c r="B72" i="21"/>
  <c r="B74" i="21" s="1"/>
  <c r="B83" i="20"/>
  <c r="B85" i="20" s="1"/>
  <c r="B73" i="20"/>
  <c r="B75" i="20" s="1"/>
  <c r="B43" i="20"/>
  <c r="B44" i="20" s="1"/>
  <c r="B25" i="20"/>
  <c r="B26" i="20" s="1"/>
  <c r="B29" i="20" s="1"/>
  <c r="H38" i="20"/>
  <c r="H6" i="20" s="1"/>
  <c r="H90" i="20"/>
  <c r="H62" i="20"/>
  <c r="H77" i="20"/>
  <c r="G16" i="20"/>
  <c r="B4" i="20"/>
  <c r="B132" i="8"/>
  <c r="B133" i="8" s="1"/>
  <c r="H133" i="8"/>
  <c r="H132" i="8"/>
  <c r="G155" i="8"/>
  <c r="H130" i="8"/>
  <c r="H129" i="8"/>
  <c r="H111" i="8"/>
  <c r="H110" i="8"/>
  <c r="H109" i="8"/>
  <c r="H108" i="8"/>
  <c r="H104" i="8"/>
  <c r="H103" i="8"/>
  <c r="H100" i="8"/>
  <c r="H99" i="8"/>
  <c r="H98" i="8"/>
  <c r="H83" i="8"/>
  <c r="H79" i="8"/>
  <c r="H78" i="8"/>
  <c r="H77" i="8"/>
  <c r="H76" i="8"/>
  <c r="H75" i="8"/>
  <c r="H66" i="8"/>
  <c r="H65" i="8"/>
  <c r="H49" i="8"/>
  <c r="H48" i="8"/>
  <c r="H47" i="8"/>
  <c r="H46" i="8"/>
  <c r="H41" i="8"/>
  <c r="H40" i="8"/>
  <c r="H39" i="8"/>
  <c r="H38" i="8"/>
  <c r="H37" i="8"/>
  <c r="H43" i="8"/>
  <c r="H44" i="8"/>
  <c r="H45" i="8"/>
  <c r="H30" i="8"/>
  <c r="H29" i="8"/>
  <c r="H28" i="8"/>
  <c r="B58" i="21" l="1"/>
  <c r="B27" i="21"/>
  <c r="B37" i="21"/>
  <c r="B86" i="20"/>
  <c r="B87" i="20" s="1"/>
  <c r="B46" i="20"/>
  <c r="B47" i="20" s="1"/>
  <c r="B30" i="20"/>
  <c r="H155" i="8"/>
  <c r="B134" i="8"/>
  <c r="B14" i="6"/>
  <c r="B13" i="6"/>
  <c r="B12" i="6"/>
  <c r="B62" i="21" l="1"/>
  <c r="B59" i="21"/>
  <c r="B28" i="21"/>
  <c r="B76" i="21"/>
  <c r="B88" i="20"/>
  <c r="B49" i="20"/>
  <c r="B31" i="20"/>
  <c r="B32" i="20" s="1"/>
  <c r="B33" i="20" s="1"/>
  <c r="B35" i="20" s="1"/>
  <c r="B36" i="20" s="1"/>
  <c r="B135" i="8"/>
  <c r="H190" i="8"/>
  <c r="H189" i="8"/>
  <c r="B63" i="21" l="1"/>
  <c r="B39" i="21"/>
  <c r="B41" i="21" s="1"/>
  <c r="B51" i="20"/>
  <c r="B53" i="20" s="1"/>
  <c r="B136" i="8"/>
  <c r="C15" i="6"/>
  <c r="B54" i="20" l="1"/>
  <c r="B55" i="20" s="1"/>
  <c r="B57" i="20" s="1"/>
  <c r="B58" i="20" s="1"/>
  <c r="B59" i="20" s="1"/>
  <c r="B60" i="20" s="1"/>
  <c r="B139" i="8"/>
  <c r="B140" i="8" s="1"/>
  <c r="B141" i="8" s="1"/>
  <c r="H147" i="16"/>
  <c r="D6" i="16"/>
  <c r="H146" i="16"/>
  <c r="H145" i="16"/>
  <c r="H144" i="16"/>
  <c r="H143" i="16"/>
  <c r="H123" i="16"/>
  <c r="H122" i="16"/>
  <c r="H121" i="16"/>
  <c r="H64" i="16"/>
  <c r="H53" i="16"/>
  <c r="H42" i="16"/>
  <c r="H41" i="16"/>
  <c r="H40" i="16"/>
  <c r="H39" i="16"/>
  <c r="H38" i="16"/>
  <c r="H37" i="16"/>
  <c r="H35" i="16"/>
  <c r="H34" i="16"/>
  <c r="H33" i="16"/>
  <c r="H32" i="16"/>
  <c r="H27" i="16"/>
  <c r="H25" i="16"/>
  <c r="H181" i="8"/>
  <c r="H179" i="8"/>
  <c r="H168" i="8"/>
  <c r="B97" i="8"/>
  <c r="H122" i="8"/>
  <c r="H113" i="8"/>
  <c r="H71" i="8"/>
  <c r="B26" i="8"/>
  <c r="H55" i="8"/>
  <c r="H54" i="8"/>
  <c r="B43" i="21" l="1"/>
  <c r="B143" i="8"/>
  <c r="B144" i="8" s="1"/>
  <c r="B145" i="8" s="1"/>
  <c r="B98" i="8"/>
  <c r="B99" i="8" s="1"/>
  <c r="B27" i="8"/>
  <c r="B28" i="8" s="1"/>
  <c r="B44" i="21" l="1"/>
  <c r="D8" i="21"/>
  <c r="H8" i="21" s="1"/>
  <c r="B146" i="8"/>
  <c r="B147" i="8" s="1"/>
  <c r="B100" i="8"/>
  <c r="B102" i="8" s="1"/>
  <c r="B103" i="8" s="1"/>
  <c r="B29" i="8"/>
  <c r="B30" i="8" s="1"/>
  <c r="B45" i="21" l="1"/>
  <c r="B148" i="8"/>
  <c r="B149" i="8" s="1"/>
  <c r="B150" i="8" s="1"/>
  <c r="B151" i="8" s="1"/>
  <c r="B104" i="8"/>
  <c r="B31" i="8"/>
  <c r="B32" i="8" s="1"/>
  <c r="D12" i="21" l="1"/>
  <c r="H12" i="21" s="1"/>
  <c r="D14" i="21"/>
  <c r="H14" i="21" s="1"/>
  <c r="D10" i="21"/>
  <c r="H10" i="21" s="1"/>
  <c r="D8" i="20"/>
  <c r="H8" i="20" s="1"/>
  <c r="D10" i="20"/>
  <c r="H10" i="20" s="1"/>
  <c r="D12" i="20"/>
  <c r="H12" i="20" s="1"/>
  <c r="B107" i="8"/>
  <c r="B35" i="8"/>
  <c r="B36" i="8" s="1"/>
  <c r="H16" i="21" l="1"/>
  <c r="E11" i="2" s="1"/>
  <c r="B108" i="8"/>
  <c r="B37" i="8"/>
  <c r="B38" i="8" s="1"/>
  <c r="D14" i="20" l="1"/>
  <c r="H14" i="20" s="1"/>
  <c r="B109" i="8"/>
  <c r="B39" i="8"/>
  <c r="B40" i="8" s="1"/>
  <c r="B41" i="8" s="1"/>
  <c r="B43" i="8" s="1"/>
  <c r="B44" i="8" s="1"/>
  <c r="B45" i="8" s="1"/>
  <c r="B46" i="8" s="1"/>
  <c r="B47" i="8" s="1"/>
  <c r="B48" i="8" s="1"/>
  <c r="B49" i="8" s="1"/>
  <c r="B52" i="8" s="1"/>
  <c r="B54" i="8" s="1"/>
  <c r="B55" i="8" s="1"/>
  <c r="H16" i="20" l="1"/>
  <c r="E9" i="2" s="1"/>
  <c r="B110" i="8"/>
  <c r="B111" i="8" s="1"/>
  <c r="B113" i="8" s="1"/>
  <c r="B116" i="8" s="1"/>
  <c r="B117" i="8" s="1"/>
  <c r="B118" i="8" l="1"/>
  <c r="B119" i="8" s="1"/>
  <c r="B121" i="8" s="1"/>
  <c r="B122" i="8" s="1"/>
  <c r="B123" i="8" s="1"/>
  <c r="B15" i="6" l="1"/>
  <c r="H90" i="8" l="1"/>
  <c r="D6" i="8" l="1"/>
  <c r="B187" i="8" l="1"/>
  <c r="B189" i="8" s="1"/>
  <c r="B190" i="8" s="1"/>
  <c r="G192" i="8"/>
  <c r="H187" i="8"/>
  <c r="B159" i="8"/>
  <c r="G183" i="8"/>
  <c r="H170" i="8"/>
  <c r="H167" i="8"/>
  <c r="H166" i="8"/>
  <c r="H165" i="8"/>
  <c r="H164" i="8"/>
  <c r="H163" i="8"/>
  <c r="H162" i="8"/>
  <c r="H161" i="8"/>
  <c r="H160" i="8"/>
  <c r="H159" i="8"/>
  <c r="H123" i="8"/>
  <c r="H121" i="8"/>
  <c r="H119" i="8"/>
  <c r="H118" i="8"/>
  <c r="H117" i="8"/>
  <c r="H116" i="8"/>
  <c r="H107" i="8"/>
  <c r="H102" i="8"/>
  <c r="H89" i="8"/>
  <c r="H88" i="8"/>
  <c r="H87" i="8"/>
  <c r="H86" i="8"/>
  <c r="H84" i="8"/>
  <c r="H82" i="8"/>
  <c r="H80" i="8"/>
  <c r="H74" i="8"/>
  <c r="H73" i="8"/>
  <c r="H69" i="8"/>
  <c r="H68" i="8"/>
  <c r="H64" i="8"/>
  <c r="H63" i="8"/>
  <c r="H62" i="8"/>
  <c r="H52" i="8"/>
  <c r="F15" i="6" s="1"/>
  <c r="H36" i="8"/>
  <c r="H35" i="8"/>
  <c r="H32" i="8"/>
  <c r="B160" i="8" l="1"/>
  <c r="B161" i="8" s="1"/>
  <c r="H183" i="8"/>
  <c r="H192" i="8"/>
  <c r="B162" i="8" l="1"/>
  <c r="B163" i="8" s="1"/>
  <c r="B164" i="8" s="1"/>
  <c r="B165" i="8" l="1"/>
  <c r="B166" i="8" s="1"/>
  <c r="B167" i="8" s="1"/>
  <c r="B168" i="8" s="1"/>
  <c r="B170" i="8" s="1"/>
  <c r="B171" i="8" s="1"/>
  <c r="B172" i="8" s="1"/>
  <c r="B173" i="8" s="1"/>
  <c r="B174" i="8" s="1"/>
  <c r="B175" i="8" s="1"/>
  <c r="B176" i="8" s="1"/>
  <c r="B177" i="8" s="1"/>
  <c r="B178" i="8" s="1"/>
  <c r="B179" i="8" s="1"/>
  <c r="B181" i="8" s="1"/>
  <c r="G92" i="8"/>
  <c r="G170" i="16" l="1"/>
  <c r="H142" i="16"/>
  <c r="B142" i="16"/>
  <c r="G138" i="16"/>
  <c r="H120" i="16"/>
  <c r="B120" i="16"/>
  <c r="G116" i="16"/>
  <c r="H24" i="16"/>
  <c r="B24" i="16"/>
  <c r="C1" i="16"/>
  <c r="G18" i="16" s="1"/>
  <c r="H97" i="8"/>
  <c r="H61" i="8"/>
  <c r="H31" i="8"/>
  <c r="H27" i="8"/>
  <c r="B61" i="8"/>
  <c r="G125" i="8"/>
  <c r="G57" i="8"/>
  <c r="H26" i="8"/>
  <c r="B143" i="16" l="1"/>
  <c r="B144" i="16" s="1"/>
  <c r="B121" i="16"/>
  <c r="B25" i="16"/>
  <c r="B62" i="8"/>
  <c r="B63" i="8" s="1"/>
  <c r="H57" i="8"/>
  <c r="H6" i="8" s="1"/>
  <c r="H92" i="8"/>
  <c r="H170" i="16"/>
  <c r="H116" i="16"/>
  <c r="H6" i="16" s="1"/>
  <c r="H138" i="16"/>
  <c r="C13" i="2"/>
  <c r="B4" i="16"/>
  <c r="H125" i="8"/>
  <c r="B145" i="16" l="1"/>
  <c r="B122" i="16"/>
  <c r="B123" i="16" s="1"/>
  <c r="B27" i="16"/>
  <c r="B64" i="8"/>
  <c r="B126" i="16" l="1"/>
  <c r="B136" i="16" s="1"/>
  <c r="B146" i="16"/>
  <c r="B28" i="16"/>
  <c r="B65" i="8"/>
  <c r="B29" i="16" l="1"/>
  <c r="B147" i="16"/>
  <c r="B66" i="8"/>
  <c r="B30" i="16" l="1"/>
  <c r="B149" i="16"/>
  <c r="B150" i="16" s="1"/>
  <c r="B151" i="16" s="1"/>
  <c r="B152" i="16" s="1"/>
  <c r="B167" i="16" s="1"/>
  <c r="B168" i="16" s="1"/>
  <c r="B31" i="16"/>
  <c r="B68" i="8"/>
  <c r="B32" i="16" l="1"/>
  <c r="B33" i="16" s="1"/>
  <c r="B34" i="16" s="1"/>
  <c r="B35" i="16" s="1"/>
  <c r="B37" i="16" s="1"/>
  <c r="B38" i="16" s="1"/>
  <c r="B39" i="16" s="1"/>
  <c r="B40" i="16" s="1"/>
  <c r="B41" i="16" s="1"/>
  <c r="B42" i="16" s="1"/>
  <c r="B43" i="16" s="1"/>
  <c r="B53" i="16" s="1"/>
  <c r="B64" i="16" s="1"/>
  <c r="B76" i="16" s="1"/>
  <c r="B89" i="16" s="1"/>
  <c r="B101" i="16" s="1"/>
  <c r="B113" i="16" s="1"/>
  <c r="B114" i="16" s="1"/>
  <c r="D16" i="16" s="1"/>
  <c r="H16" i="16" s="1"/>
  <c r="B69" i="8"/>
  <c r="B71" i="8" s="1"/>
  <c r="B73" i="8" s="1"/>
  <c r="B74" i="8" s="1"/>
  <c r="B75" i="8" s="1"/>
  <c r="B76" i="8" s="1"/>
  <c r="B77" i="8" s="1"/>
  <c r="B78" i="8" s="1"/>
  <c r="B79" i="8" s="1"/>
  <c r="B80" i="8" s="1"/>
  <c r="B82" i="8" s="1"/>
  <c r="B83" i="8" s="1"/>
  <c r="B84" i="8" s="1"/>
  <c r="B86" i="8" s="1"/>
  <c r="B87" i="8" s="1"/>
  <c r="B88" i="8" s="1"/>
  <c r="B89" i="8" s="1"/>
  <c r="B90" i="8" s="1"/>
  <c r="C1" i="8"/>
  <c r="B11" i="6" s="1"/>
  <c r="D12" i="16" l="1"/>
  <c r="H12" i="16" s="1"/>
  <c r="D14" i="16"/>
  <c r="H14" i="16" s="1"/>
  <c r="C7" i="2"/>
  <c r="D8" i="16" l="1"/>
  <c r="H8" i="16" s="1"/>
  <c r="D10" i="16"/>
  <c r="H10" i="16" s="1"/>
  <c r="B4" i="8"/>
  <c r="G18" i="8"/>
  <c r="H18" i="16" l="1"/>
  <c r="E13" i="2" s="1"/>
  <c r="D10" i="8" l="1"/>
  <c r="H10" i="8" s="1"/>
  <c r="D8" i="8"/>
  <c r="H8" i="8" s="1"/>
  <c r="D14" i="8" l="1"/>
  <c r="H14" i="8" s="1"/>
  <c r="D16" i="8"/>
  <c r="H16" i="8" s="1"/>
  <c r="D12" i="8"/>
  <c r="H12" i="8" s="1"/>
  <c r="H18" i="8" l="1"/>
  <c r="E7" i="2" s="1"/>
  <c r="E15" i="2" s="1"/>
  <c r="E17" i="2" l="1"/>
  <c r="E19" i="2" s="1"/>
  <c r="E21" i="2" l="1"/>
  <c r="E23" i="2" s="1"/>
</calcChain>
</file>

<file path=xl/sharedStrings.xml><?xml version="1.0" encoding="utf-8"?>
<sst xmlns="http://schemas.openxmlformats.org/spreadsheetml/2006/main" count="948" uniqueCount="425">
  <si>
    <t>Nivo</t>
  </si>
  <si>
    <t>Normativ</t>
  </si>
  <si>
    <t>Opis dela</t>
  </si>
  <si>
    <t>Enota</t>
  </si>
  <si>
    <t>Količina</t>
  </si>
  <si>
    <t>Cena / enoto</t>
  </si>
  <si>
    <t>Vrednost</t>
  </si>
  <si>
    <t>ODVODNJAVANJE</t>
  </si>
  <si>
    <t>TUJE STORITVE</t>
  </si>
  <si>
    <t>SKUPNA REKAPITULACIJA</t>
  </si>
  <si>
    <t>SKUPAJ EUR</t>
  </si>
  <si>
    <t xml:space="preserve">DDV </t>
  </si>
  <si>
    <t>SKUPAJ EUR Z DDV</t>
  </si>
  <si>
    <t>Vrednosti so v EUR!</t>
  </si>
  <si>
    <t>Vrednosti so v EUR brez DDV!</t>
  </si>
  <si>
    <t>OPOMBE</t>
  </si>
  <si>
    <t>Opomba 1:</t>
  </si>
  <si>
    <t>Ponudnik sestavi ponudbeni predračun tako, da vnese cene na enoto v EUR brez DDV v stolpec »Cena/enoto« za vse navedene postavke. Vnos cen je omejen na dve decimalni mesti. Vse ostale celice so zaklenjene in morajo ostati nespremenjene.</t>
  </si>
  <si>
    <t>Opomba 2:</t>
  </si>
  <si>
    <t>Opomba 3:</t>
  </si>
  <si>
    <t>V primeru odkritja in odprave računskih napak se temu ustrezno spremeni tudi nominalna vrednost nepredvidenih del, ki je izražena v odstotku (enota mere je odstotek) od skupne vrednosti vseh ostalih postavk brez DDV.</t>
  </si>
  <si>
    <t>Opomba 4:</t>
  </si>
  <si>
    <t>GRADBENI IN POSEBNI ODPADKI: Izvajalec za vse produkte rušitvenih del in izkope ter odstranitve posebnih odpadkov sam priskrbi potrebno deponijo in plača vse spremljajoče stroške. Z vsemi odpadki je potrebno ravnati v skladu z načrtom rušitvenih del in elaboratom ravnanja z gradbenimi odpadki ter Uredbo o odpadkih, ki nastanejo pri gradbenih delih.</t>
  </si>
  <si>
    <t>kos</t>
  </si>
  <si>
    <t>m2</t>
  </si>
  <si>
    <t>m3</t>
  </si>
  <si>
    <t>SKUPAJ Z NEPREDVIDENIMI DELI</t>
  </si>
  <si>
    <t>Ponudnik mora vpisati svoje ponudbene cene brez DDV v vse postavke ponudbenega predračuna. Postavka brez označene cene ne bo plačana, naročnik pa bo smatral, da je upoštevana v okviru ostalih izpolnjenih pozicij.</t>
  </si>
  <si>
    <t>Na zavihku "Rekapitaulacija" program sam doda 10% za nepredvidena dela. Obračun nepredvidenih del je po dejanskih stroških</t>
  </si>
  <si>
    <t>Opomba 5:</t>
  </si>
  <si>
    <t>V ENOTNIH CENAH MORAJO  BITI ZAJETI STROŠKI:</t>
  </si>
  <si>
    <t xml:space="preserve">Vse ostale površine, ki jih bo izvajalec potreboval za gradnjo in za organizacijo gradbišč, si bo moral priskbeti sam na svoje stroške.   </t>
  </si>
  <si>
    <t>Izvajalec je dolžan izvesti vsa dela kvalitetno, v skladu s predpisi, projektom, tehničnimi pogoji in v skladu z dobro gradbeno prakso.</t>
  </si>
  <si>
    <t>Izvajalec mora v enotnih cenah upoštevati naslednje stroške, v kolikor le-ti niso upoštevani v posebnih postavkah:</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</si>
  <si>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</si>
  <si>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</si>
  <si>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deponije si zagotavlja izvajalec sam na lastne stroške;</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</si>
  <si>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</si>
  <si>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</si>
  <si>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vsi stroški za zagotavljanje varnosti in zdravja pri delu, zlasti stroške za vsa dela, ki izhajajo iz zahtev Varnostnega načrta</t>
  </si>
  <si>
    <t>- stroški odvoda meteorne vode iz gradbene jame in vode, ki se izceja iz bočnih strani izkopa, če je potrebno</t>
  </si>
  <si>
    <t xml:space="preserve">- vsa črpanja vode in ureditev  začasnega odvodnajvanja  z črpanjem obstoječe kanalizacije </t>
  </si>
  <si>
    <t>- stroški dela v kampadah zaradi oteženih geoloških razmer</t>
  </si>
  <si>
    <t>- stroški dela v nagnjenem terenu</t>
  </si>
  <si>
    <t>- stroški oteženega izkopa v mokrem terenu, izkop v vodi, prekop potokov itd.</t>
  </si>
  <si>
    <t xml:space="preserve">Dobava, montaža, uporaba in demontaža varovalnega opaža jarka v vertikalnem izkopu. </t>
  </si>
  <si>
    <t>3.</t>
  </si>
  <si>
    <t>I.</t>
  </si>
  <si>
    <t>1.</t>
  </si>
  <si>
    <t>2.</t>
  </si>
  <si>
    <t>4.</t>
  </si>
  <si>
    <t>m</t>
  </si>
  <si>
    <t>V.</t>
  </si>
  <si>
    <t>ocena</t>
  </si>
  <si>
    <t>kpl</t>
  </si>
  <si>
    <t>5.</t>
  </si>
  <si>
    <t>m1</t>
  </si>
  <si>
    <t>II.</t>
  </si>
  <si>
    <t>kg</t>
  </si>
  <si>
    <t>III.</t>
  </si>
  <si>
    <t>IV.</t>
  </si>
  <si>
    <t>Pri zemeljskih delih je uporabljena kategorizacija v skladu z Dopolnili splošnih in tehničnih pogojev IV. knjiga (2001).</t>
  </si>
  <si>
    <t xml:space="preserve"> V postavkah kjer zemeljska dela niso posebej zavedena so le ta zajeta v sklopu osnovnih postavk za zemeljska dela.</t>
  </si>
  <si>
    <t>- vse stroške za pridobitev začasnih površin za gradnjo izven delovnega pasu (soglasja, odškodnine, itd.);</t>
  </si>
  <si>
    <t>Zavarovanje gradbišča v času gradnje z delno zaporo prometa v skladu z elaboratom začasne prometne ureditve (zagotoviti dostop za intervencijo) in usmerjanjem z ustrezno signalizacijo. Postavitev, vzdrževanje in odstranitev cestne zapore. Obračun zapore se bo izvedel po dejanskih stroških. Zapora velja za celoten čas gradnje.</t>
  </si>
  <si>
    <t>Nepredvidena dela (10% od del obseganih v točkah I., II., III. in IV.)</t>
  </si>
  <si>
    <t>Vsi izkopi, prevozi in zasipi se obračunavajo v raščenem stanju oziroma vgrajenem.</t>
  </si>
  <si>
    <t>Izvajalec mora tekom gradnje zagotoviti dostope do okoliških stanovanjskih objektov.</t>
  </si>
  <si>
    <t>Popis del je izdelan na osnovi Splošnih tehničnih pogojev ter Popisa del in posebnih tehničnih pogojev za preddela, zemeljska dela, voziščne konstrukcije, odvodnjavanje, gradbena in obrtniška dela ter opremo cest (tender SCS YU ISBN 86-81171 iz leta 1989 in dopolnitve) oz. sprejetih TSC (TSC 09.000 : 2006), ki urejajo posamezna področja gradnje cest.</t>
  </si>
  <si>
    <t>1.1.</t>
  </si>
  <si>
    <t>km</t>
  </si>
  <si>
    <t>1.2.</t>
  </si>
  <si>
    <t>Odstranitev grmovja, dreves, vej in panjev</t>
  </si>
  <si>
    <t>1.2.1.</t>
  </si>
  <si>
    <t>1.2.3.</t>
  </si>
  <si>
    <t xml:space="preserve">Porušitev in odstranitev voziščnih konstrukcij </t>
  </si>
  <si>
    <t>6.</t>
  </si>
  <si>
    <t>7.</t>
  </si>
  <si>
    <t>Dobava in zasip revizijskih jaškov in peskolovov s tamponskim drobljencem iz kamnine 0/32mm, ter komprimiranje v plasteh po 20cm. (70% celotnega zasipa)</t>
  </si>
  <si>
    <t>Dobava in zasip revizijskih jaškov in peskolovov z materialom od izkopa, ter komprimiranje v plasteh po 20cm. (30% celotnega zasipa)</t>
  </si>
  <si>
    <t>lok DN200 45°</t>
  </si>
  <si>
    <t>Preskus testnosti kanalizacije po standardardu EN 1610</t>
  </si>
  <si>
    <t>Pregled vgrajenih cevi s TV kamero</t>
  </si>
  <si>
    <t>Izdelava cestnih požiralnikov iz polietilenskih cevi DN500, globine do 2m, komplet z betonskim temeljem C16/20. Luknje za izdelavo priključkov na peskolov se vrtajo na gradbišču. Na priključkih se vgrade gumijasta tesnila.</t>
  </si>
  <si>
    <t>Dobava in vgraditev rešetke iz duktilne litine z nosilnostjo 250 kN, s prerezom 400/400 mm komplet z AB nosilnim vencem.</t>
  </si>
  <si>
    <t>Projektantski nadzor</t>
  </si>
  <si>
    <t>ur</t>
  </si>
  <si>
    <t>1.3.</t>
  </si>
  <si>
    <t>Omejitve prometa</t>
  </si>
  <si>
    <t>1.3.1.</t>
  </si>
  <si>
    <t>2.1.</t>
  </si>
  <si>
    <t>ZEMELJSKA DELA</t>
  </si>
  <si>
    <t>2.2.</t>
  </si>
  <si>
    <t>2.4.</t>
  </si>
  <si>
    <t>2.5.</t>
  </si>
  <si>
    <t>2.9.</t>
  </si>
  <si>
    <t>VOZIŠČE KONSTRUKCIJE</t>
  </si>
  <si>
    <t>3.1.</t>
  </si>
  <si>
    <t>3.1.1.</t>
  </si>
  <si>
    <t>OBRABNE IN ZAPORNE PLASTI</t>
  </si>
  <si>
    <t xml:space="preserve">3.2. </t>
  </si>
  <si>
    <t>NOSILNE PLASTI</t>
  </si>
  <si>
    <t>3.2.2.</t>
  </si>
  <si>
    <t>3.4.</t>
  </si>
  <si>
    <t>ROBNI ELEMENTI VOZIŠČ</t>
  </si>
  <si>
    <t>3.5.</t>
  </si>
  <si>
    <t>3.5.2.</t>
  </si>
  <si>
    <t>3.6.</t>
  </si>
  <si>
    <t>BANKINE</t>
  </si>
  <si>
    <t>OPREMA CEST</t>
  </si>
  <si>
    <t>6.1.</t>
  </si>
  <si>
    <t>6.2.</t>
  </si>
  <si>
    <t>OZNAČBE NA VOZIŠČU</t>
  </si>
  <si>
    <t>7.9.</t>
  </si>
  <si>
    <t>t</t>
  </si>
  <si>
    <t>PREDDELA</t>
  </si>
  <si>
    <t>4.2.</t>
  </si>
  <si>
    <t>Začasni objekti</t>
  </si>
  <si>
    <t>1.3.3.</t>
  </si>
  <si>
    <t>2.3.</t>
  </si>
  <si>
    <t xml:space="preserve">Dobava in vgraditev geotekstilije za ločilno plast (po načrtu) natezna trdnost nad 14 do 16 kN/m2 </t>
  </si>
  <si>
    <t>3.1.4-6</t>
  </si>
  <si>
    <t>POKONČNA OPREMA CEST</t>
  </si>
  <si>
    <t>Izdelava temelja iz cementnega betonaC 12/15, globine 80 cm, premera 40 cm</t>
  </si>
  <si>
    <t>OSTALA PREDDELA</t>
  </si>
  <si>
    <t>IZKOPI</t>
  </si>
  <si>
    <t>NASIPI, ZASIPI, KLINI, POSTELJICA IN GLINASTI NABOJ</t>
  </si>
  <si>
    <t>Dobava in vgradnja drobljenca 8/16mm za posteljico in obsip cevi do višine 30cm nad temenom cevi. Natančnost izdelave posteljice je ± 1cm</t>
  </si>
  <si>
    <t>PREVOZI, RAZPROSTIRANJE IN UREDITEV DEPONIJ MATERIALA</t>
  </si>
  <si>
    <t>GEODETSKA DELA</t>
  </si>
  <si>
    <t>GLOBINSKO ODVODNJAVANJE - KANALIZACIJA</t>
  </si>
  <si>
    <t>Izdelava kanalizacije iz cevi iz plastičnih mas, dvoslojnih rebrastih PEHD cevi DN200/176 tip SN 8kN/m2, vgrajenih na peščeno posteljico</t>
  </si>
  <si>
    <t>Izdelava kanalizacije iz cevi iz plastičnih mas, dvoslojnih rebrastih PEHD cevi DN250/216 tip SN 8kN/m2, vgrajenih na peščeno posteljico</t>
  </si>
  <si>
    <t>Dobava in montaža fazonskih kosov iz dvoslojnih rebrastih PE cevi tip SN 8kN/m2</t>
  </si>
  <si>
    <t>4.4.</t>
  </si>
  <si>
    <t>JAŠKI</t>
  </si>
  <si>
    <t>Dobava in vgradnja tipskih revizijskih jaškov:
-osnova jaška DN800 iz polietilena z vtokom in iztokom. 
-telo jaška iz PE cevi DN800
-betonski temelj C 16/20
-konus jaška DN600
-AB venec
-globina 1,5 do 2,0 m</t>
  </si>
  <si>
    <t>Dobava in vgradnja tipskih revizijskih jaškov:
-osnova jaška DN1000 iz polietilena z vtokom in iztokom. 
-telo jaška iz PE cevi DN1000
-betonski temelj C 16/20
-konus jaška DN600
-AB venec
-globina 2,0 do 4,0 m</t>
  </si>
  <si>
    <t>Dobava in vgraditev litoželezne robne rešetke z nosilnostjo 250 kN, s prerezom 570/610 mm komplet z AB nosilnim vencem.</t>
  </si>
  <si>
    <t>Dobava in vgraditev pokrova iz duktilne litine z nosilnostjo 125 kN, krožnega prereza s premerom 600 mm  (z odprtinami za ventilacijo)</t>
  </si>
  <si>
    <t>Dobava in vgraditev pokrova iz duktilne litine z nosilnostjo 400 kN, krožnega prereza s premerom 600 mm  (z odprtinami za ventilacijo)</t>
  </si>
  <si>
    <t>Dobava in vgraditev dilatacijske plošče za okrogli jašek in okrogli pokrov (400kN), dimenzije pokrova 600 mm</t>
  </si>
  <si>
    <t>Zakoličba vseh ostalih obstoječih podzemnih komunalnih vodov - vodovod, elektrika, telekomunikacije, kanalizacija, plinovod ….</t>
  </si>
  <si>
    <t>Fino planiranje in utrjevanje dna jarka pred položitvijo peščene oziroma betonske posteljice</t>
  </si>
  <si>
    <t>Izdelava posteljice iz agregatnega materiala frakcije 0-4 mm v debelini plasti d=10 cm in obsip cevi z agregatnim materialom frakcije 0-4 m v debelini plasti d=10 cm nad temenom cevi, polaganje ozemljilnega valjanca</t>
  </si>
  <si>
    <t xml:space="preserve">Zasip jarka z izkopanim materialom z nabijanjem po slojih 15 cm s prebrano zemljo do vrha jarka oziroma do vrha brežine ali zelenice, polaganje PVC opozorilnega traku
</t>
  </si>
  <si>
    <t>Stigmaflex cev f63 mm (v kolutu) skupaj z original čepi, vodotesnimi spoji, distančniki, koleni, …, položena v kabelski rov</t>
  </si>
  <si>
    <t>Rdeč PVC opozorilni trak z napisom "POZOR ELEKTRIKA" položen v kabelski rov</t>
  </si>
  <si>
    <t>- planiranje dna gradbene jame</t>
  </si>
  <si>
    <t>- polaganje filca</t>
  </si>
  <si>
    <t>- izdelava podlage s podložnim betonom C12/15, prereza 0,1m3/m2, v debelini 10cm</t>
  </si>
  <si>
    <t>- izdelava opaža sten in demontaža opaža po betoniranju</t>
  </si>
  <si>
    <t>- vgradnja aramturnega železa (mreže in palice ustreznih profilov)</t>
  </si>
  <si>
    <t>- sidrni vijak za pritrditev kandelabra na temelj, dimenzij M20 x 600 x 270 mm</t>
  </si>
  <si>
    <t>- zasipnje sten okoli jaška s tamponskim gramozom in delno z izkopanim materialom, utrjevanje po slojih 20cm, finalno planiranje</t>
  </si>
  <si>
    <t>- zaključno dobetoniranje temelja in vrh, ki gleda iz zemlje, zalikamo v blagem nagibu</t>
  </si>
  <si>
    <t xml:space="preserve">- vgradnja prefabriciranega betonskega kabelskega jaška kot npr. tip Jadranka notranjih dimenzij 50x50x45 cm </t>
  </si>
  <si>
    <t>- vgradnja prefabriciranega podaljška betonskega kabelskega jaška kot npr. tip Jadranka notranjih dimenzij 50x50x20 cm, pritrditev na osnovni jašek</t>
  </si>
  <si>
    <t>- izdelava odprtine v steni jaška  za uvod cevi kabelske kanalizacije v jašek, obdelava odprtine v steni s finim ometom po izvedbi kabelske kanalizacije</t>
  </si>
  <si>
    <t>- zasipnje sten okoli jaška s tamponskim gramozom in delno z izkopanim materialom, utrjevanje po slojih 20 cm, finalno planiranje</t>
  </si>
  <si>
    <t>Izvedba križanj kabelske kanalizacije z ostalimi podzemnimi komunalnimi instalacijami (skladno s "Smernice in navodila za izbiro, polaganje in prevzem elektroenergetskih kablov nazivne napetosti 1kV do 35kV – Elektro inštitut Milan Vidmar – Študija št. 2090, september 2011")</t>
  </si>
  <si>
    <t>Električne meritve zaščite proti električnemu udaru in ozemljitev z izdelavo merilnega poročila, merilec mora imeti opralvljen izpit Preglednik manj zahtevnih (zahtevnih) električnih inštalacij in inštalacij zaščite pred delovanjem strele, meritve morajo biti narejene v prisotnosti odgovornega nadzornika električnih instalacij in opreme - merilec mora biti prisoten pri gradnji v vseh gradbenih fazah!</t>
  </si>
  <si>
    <t>OSTALO</t>
  </si>
  <si>
    <t>Nadzor upravljalca cestne razsvetljave (po dejanskih stroških)</t>
  </si>
  <si>
    <t>Nadzor Elektro Primorska (po dejanskih stroških)</t>
  </si>
  <si>
    <t>Projektantski nadzor električnih napeljav - vrednost urne postavke po priporočilih IZS in ZAPS, vključen je tudi potovalni čas</t>
  </si>
  <si>
    <t>Strokovni nadzor električnih napeljav - vrednost urne postavke po priporočilih IZS in ZAPS, vključen je tudi potovalni čas</t>
  </si>
  <si>
    <t>Izdelava manjših sprememb projektnih rešitev ali kontrolnih izračunov in preverjanj predlaganih sprememb na predlog izvajalca, nadzornika, investitorja - vrednost urne postavke po priporočilih IZS in ZAPS, vključen je tudi potovalni čas</t>
  </si>
  <si>
    <t>Izdelava geodetskega posnetka in izdelava elaborata za vris v kataster komunalnih vodov, vnos v kataster komunalnih komunalnih vodov, posnetek izvesti pred zasipanje kabelskega jarka vodov</t>
  </si>
  <si>
    <t>ČIŠČENJE TERENA</t>
  </si>
  <si>
    <t>PLANUM TEMELJNIH TAL</t>
  </si>
  <si>
    <t>LOČILNE, DRENAŽNE IN FILTRSKE PLASTI TER DELOVNI PLATO</t>
  </si>
  <si>
    <t>BREŽINE IN ZELENICE</t>
  </si>
  <si>
    <t>Obnova in zavarovanje zakoličbe osi trase ostale javne ceste v ravninskemem terenu - RC</t>
  </si>
  <si>
    <t>Obnova in zavarovanje zakoličbe osi trase ostale javne ceste v ravninskemem terenu - LC</t>
  </si>
  <si>
    <t>Obnova in zavarovanje zakoličbe trase komunalnih vodov v ravninskem terenu (TK, NN, VN, VODOVOD, KANALIZACIJA)</t>
  </si>
  <si>
    <t>11131,1</t>
  </si>
  <si>
    <t>Obnova in zavarovanje zakoličbe trase komunalnih vodov v ravninskem terenu - MK/meteorna kanalizacija</t>
  </si>
  <si>
    <t>Postavitev in zavarovanje prečnega profila ostale javne ceste v ravninskem terenu - RC</t>
  </si>
  <si>
    <t>Postavitev in zavarovanje prečnega profila ostale javne ceste v ravninskem terenu - LC</t>
  </si>
  <si>
    <t>Postavitev in zavarovanje prečnega profila za komunalne vode v ravninskem terenu - MK</t>
  </si>
  <si>
    <t>Porušitev in odstranitev asfaltne plasti v debelini nad 10 cm (23cm) - RC</t>
  </si>
  <si>
    <t>Porušitev in odstranitev asfaltne plasti v debelini nad 10 cm (10cm) - LC</t>
  </si>
  <si>
    <t>Rezkanje in odvoz asfaltne krovne plasti v debelini 4 do 7cm - RC</t>
  </si>
  <si>
    <t>Rezkanje in odvoz asfaltne krovne plasti v debelini 4 do 7cm - LC</t>
  </si>
  <si>
    <t>Rezkanje in odvoz asfaltne krovne plasti v debelini 8 do 10cm - RC</t>
  </si>
  <si>
    <t>Rezanje asfaltne plasti v debelini 11 do 15cm - LC</t>
  </si>
  <si>
    <t>Rezanje asfaltne plasti v debelini nad 20cm - RC</t>
  </si>
  <si>
    <t>Organizacija gradbišča - postavitev začasnih objektov</t>
  </si>
  <si>
    <t>Organizacija gradbišča - odstranitev začasnih objektov</t>
  </si>
  <si>
    <t>Površinski izkop plodne zemljine v debelini 15cm - strojno z nakladanjem</t>
  </si>
  <si>
    <t>Široki izkop vezljive zemljine - 3.kategorije - strojno z nakladanjem</t>
  </si>
  <si>
    <t>Široki izkop vezljive zemljine - 3.kategorije - strojno z nakladanjem - MK</t>
  </si>
  <si>
    <t>Široki izkop zrnate kamnine - 3.kategorije - strojno z nakladanjem</t>
  </si>
  <si>
    <t>Široki izkop zrnate kamnine - 3.kategorije - strojno z nakladanjem - MK</t>
  </si>
  <si>
    <t>Ureditev planuma temeljnih tal vezljive zemljine - 3.kategorije</t>
  </si>
  <si>
    <t>Ureditev planuma temeljnih tal zrnate kamnine - 3.kategorije</t>
  </si>
  <si>
    <t>Vgraditev nasipa iz  predhodno izkopane zrnate kamnine – 3.kategorija</t>
  </si>
  <si>
    <t>Izdelava posteljice iz drobljenih kamnitih zrn 0/100, v debelini 50cm - dobava materiala iz kamnoloma - RC</t>
  </si>
  <si>
    <t>Izdelava posteljice iz drobljenih kamnitih zrn 0/100, v debelini 50cm - dobava materiala iz kamnol. - PLOČNIK ob KOLES.</t>
  </si>
  <si>
    <t>Izdelava posteljice iz drobljenih kamnitih zrn 0/100, v debelini 50 cm - dobava materiala iz kamnoloma - LC</t>
  </si>
  <si>
    <t>Izdelava posteljice iz drobljenih kamnitih zrn 0/100, v debelini 50 cm - dobava materiala iz kamnoloma - površina PEŠCI/KOLES.</t>
  </si>
  <si>
    <t>Humuziranje brežine brez valjanja, v debelini do 15cm - strojno (material iz postavke: izkop plodne zemljine)</t>
  </si>
  <si>
    <t>Humuziranje zelenice brez valjanja, v debelini do 15cm - strojno (material iz postavke: izkop plodne zemljine)</t>
  </si>
  <si>
    <t>Doplačilo za zatravitev s semenom</t>
  </si>
  <si>
    <t xml:space="preserve">Razprostiranje odvečne plodne zemljine – 1. kategorije
</t>
  </si>
  <si>
    <t xml:space="preserve">Razprostiranje odvečne vezljive zemljine – 3. kategorije
</t>
  </si>
  <si>
    <t xml:space="preserve">Razprostiranje odvečne zrnate kamnine – 3. kategorije
</t>
  </si>
  <si>
    <t>Razprostiranje odvečnega drugega materiala (asfalt)</t>
  </si>
  <si>
    <t>Izdelava nevezane nosilne plasti enakomerno zrnatega drobljenca iz kamnine v debelini  21 do 30cm - RC</t>
  </si>
  <si>
    <t>Izdelava nevezane nosilne plasti enakomerno zrnatega drobljenca iz kamnine v debelini  21 do 30cm - PLOČ. ob KOLESAR.</t>
  </si>
  <si>
    <t>Izdelava nevezane nosilne plasti enakomerno zrnatega drobljenca iz kamnine v debelini  21 do 30cm - LC</t>
  </si>
  <si>
    <t>Izdelava nevezane nosilne plasti enakomerno zrnatega drobljenca iz kamnine v debelini  21 do 30cm - površina PEŠCI/KOLES.</t>
  </si>
  <si>
    <t>ASFALTNE NOSILNE PLASTI</t>
  </si>
  <si>
    <t>NEVEZANE NOSILNE PLASTI</t>
  </si>
  <si>
    <t>Izdelava nosilne plasti bituminizirane zmesi AC 22 base B50/70 A3 v debelini 12 cm (polaganje v dveh plasteh po 6cm) - RC</t>
  </si>
  <si>
    <t>Izdelava nosilne plasti bituminizirane zmesi AC 22 base B50/70 A3 v debelini 9 cm - LC</t>
  </si>
  <si>
    <t>Izravnava asfaltne podlage z bituminizirano zmesjo AC22 base B50/70, A3 - preplastitev obst. rezkane ceste</t>
  </si>
  <si>
    <t>ASFALTNE OBRABNE IN ZAPORNE PLASTI - BITUMENSKI BETONI</t>
  </si>
  <si>
    <t>Izdelava obrabne in zaporne plasti bituminizirane zmesi AC 8 surf B 70/100 A5 v debelini 5 cm - PLOČ.ob KOLESAR.</t>
  </si>
  <si>
    <t>Izdelava obrabne in zaporne plasti bituminizirane zmesi AC 8 surf B 70/100 A5 v debelini 5 cm - površina PEŠCI/KOLES.</t>
  </si>
  <si>
    <t>Izdelava obrabne in zaporne plasti bituminizirane zmesi AC 11 surf B 50/70 A3 v debelini 4 cm - RC</t>
  </si>
  <si>
    <t>Izdelava obrabne in zaporne plasti bituminizirane zmesi AC 11 surf B 50/70 A3 v debelini 4 cm - LC</t>
  </si>
  <si>
    <t>Pobrizg s kationsko bitumensko emulzijo 0,31 do 0,50 kg/m2</t>
  </si>
  <si>
    <t>TLAKOVANE OBRABNE PLASTI</t>
  </si>
  <si>
    <t>Dobava in vgraditev predfabriciranega dvignjenega robnika iz cementnega betona s prerezom 15/25 cm (+12cm)</t>
  </si>
  <si>
    <t>Dobava in vgraditev predfabriciranega pogreznjenega robnika iz cementnega betona s prerezom 15/25 cm (+0cm)</t>
  </si>
  <si>
    <t>Dobava in vgraditev predfabriciranega pogreznjenega robnika iz cementnega betona s prerezom 15/25 cm (+2cm) -     hišni priključek</t>
  </si>
  <si>
    <t>Dobava in vgraditev predfabriciranega pogreznjenega robnika iz cementnega betona s prerezom 8/20 cm</t>
  </si>
  <si>
    <t>ROBNIKI</t>
  </si>
  <si>
    <t>Izdelava bankine iz drobljenca širine do 0,50m</t>
  </si>
  <si>
    <t>Izdelava bankine iz drobljenca širine 0,76 do 1,00m</t>
  </si>
  <si>
    <t>Izdelava bankine iz drobljenca širine nad 1,00m</t>
  </si>
  <si>
    <t>GLOBINSKO ODVODNJAVANJE - DRENAŽE</t>
  </si>
  <si>
    <t>Izdelava vzolžne in prečne drenaže, globine do 1m, iz cevi iz plastičnih mas, dvoslojnih rebrastih PEHD cevi DN160, vgrajenih na podložno plast iz cementnega betona-obbetoniranih, odprtine za vstop vode so porazdeljene po temenskem krožnem obodu cevi znotraj 120 stopinjskega središčnega kota.</t>
  </si>
  <si>
    <t>Zasip cevne drenaže z zmesjo kamnitih zrn 16/32, obvito z geosintetikom g=110g/m2,  0,1 do 0,2 m3/m1, po načrtu</t>
  </si>
  <si>
    <t>4.3.</t>
  </si>
  <si>
    <t>Dobava in polaganje dvoslojnih (rebrastih) PE-HD drenažno kanalizacijskih cevi DN200 (200/176mm) SN 8kN/m2 na podložni plasti iz cementnega betona C 16/20, komplet z gramoznim filtrom 16/32 v geotkanini iz tkanega polietilena G=110g/m2. Odprtine za vstop vode so porazdeljene po temenskem krožnem obodu cevi znotraj 120 stopinjskega središčnega kota.</t>
  </si>
  <si>
    <t>Dobava in polaganje dvoslojnih (rebrastih) PE-HD drenažno kanalizacijskih cevi DN250 (250/216mm) SN 8kN/m2 na podložni plasti iz cementnega betona C 16/20, komplet z gramoznim filtrom 16/32 v geotkanini iz tkanega polietilena G=110g/m2. Odprtine za vstop vode so porazdeljene po temenskem krožnem obodu cevi znotraj 120 stopinjskega središčnega kota.</t>
  </si>
  <si>
    <t>odcep DN250/200 45°</t>
  </si>
  <si>
    <t>Predled in čiščenje kanala pred izvedbo tlačnega preskusa</t>
  </si>
  <si>
    <t xml:space="preserve">Izdelava ponikovalnega jaška iz perforiranih betonskih cevi DN1000 z betonskim temeljem. </t>
  </si>
  <si>
    <t>h=3m</t>
  </si>
  <si>
    <t>h=4.3m</t>
  </si>
  <si>
    <t>Izdelava temelja iz cementnega betonaC 12/15, globine 80 cm, premera 40cm</t>
  </si>
  <si>
    <t>Dobava in vgraditev stebriča za prometni znak iz vroče cinkane jeklene cevi premera 64 mm, dolžina 2000mm</t>
  </si>
  <si>
    <t>Dobava in vgraditev stebriča za prometni znak iz vroče cinkane jeklene cevi premera 64 mm, dolžina 2500mm</t>
  </si>
  <si>
    <t>Dobava in vgraditev stebriča za prometni znak iz vroče cinkane jeklene cevi premera 64 mm, dolžina 3000mm</t>
  </si>
  <si>
    <t>Dobava in vgraditev stebriča za prometni znak iz vroče cinkane jeklene cevi premera 64 mm, dolžina 3500 mm</t>
  </si>
  <si>
    <t>Dobava in pritrditev okroglega prometnega znaka, podloga iz aluminijaste pločevine, znak z odsevno folijo RA3, premera 300mm (2313, 2315)</t>
  </si>
  <si>
    <t>Dobava in pritrditev okroglega prometnega znaka, podloga iz aluminijaste pločevine, znak z odsevno folijo RA3, premera 600mm (2102, 2232-7, 2303)</t>
  </si>
  <si>
    <t>Dobava in pritrditev prometnega znaka na drog, podloga iz aluminijaste pločevine, znak z odsevno folijo RA3, velikost od 0,21 do 0,40m2 (2421, 2422, 3403, 9602)</t>
  </si>
  <si>
    <t>Dobava in pritrditev prometnega znaka na drog, podloga iz aluminijaste pločevine, znak z odsevno folijo RA3, velikost od 0,41 do 0,70m2 (2412)</t>
  </si>
  <si>
    <t>Prestavitev obstoječega prometnega znaka na nov drog, oz. drog JR (1118, 2102, 3218)</t>
  </si>
  <si>
    <t>Izdelava tankoslojne vzdolžne označbe na vozišču z enokomponentno belo barvo, vključno 250 g/m2 posipa z drobci / kroglicami stekla, strojno, debelina plasti suhe snovi 250mm, širina črte 10 cm (5121, 5112, 5121) - PEŠCI/KOLES.</t>
  </si>
  <si>
    <t>Izdelava tankoslojne vzdolžne označbe na vozišču z enokomponentno belo barvo, vključno 250 g/m2 posipa z drobci / kroglicami stekla, strojno, debelina plasti suhe snovi 250mm, širina črte 15 cm (5121, 5112, 5121) - RC</t>
  </si>
  <si>
    <t>Izdelava tankoslojne vzdolžne označbe na vozišču z enokomponentno belo barvo, vključno 250 g/m2 posipa z drobci / kroglicami stekla, strojno, debelina plasti suhe snovi 250mm, širina črte 15 cm (5121, 5112, 5121) - LC</t>
  </si>
  <si>
    <t>Izdelava tankoslojne prečne in ostalih označb na vozišču z enokomponentno belo barvo, vključno 250 g/m2 posipa z drobci / kroglicami stekla, strojno, debelina plasti suhe snovi 250mm, širina črte 50 cm (5211, 5231) - RC</t>
  </si>
  <si>
    <t>Izdelava tankoslojne prečne in ostalih označb na vozišču z enokomponentno belo barvo, vključno 250 g/m2 posipa z drobci / kroglicami stekla, strojno, debelina plasti suhe snovi 250mm, širina črte 50 cm (5211, 5231) - LC</t>
  </si>
  <si>
    <t>Izdelava tankoslojne prečne in ostalih označb na vozišču z enokomponentno belo barvo, vključno 250 g/m2 posipa z drobci / kroglicami stekla, strojno, debelina plasti suhe snovi 250mm, površina označbe nad 1,5 m2 (5311) - RC</t>
  </si>
  <si>
    <t>Izdelava tankoslojne prečne in ostalih označb na vozišču z enokomponentno belo barvo, vključno 250 g/m2 posipa z drobci / kroglicami stekla, strojno, debelina plasti suhe snovi 250mm, površina označbe nad 1,5 m2 (5311) - LC</t>
  </si>
  <si>
    <t>Izdelava tankoslojne prečne in ostalih označb na vozišču z enokomponentno belo barvo, vključno 250 g/m2 posipa z drobci / kroglicami stekla, strojno, debelina plasti suhe snovi 250mm, površina označbe od 0,9m2 do 2,7m2 (simboli na pločniku in kolesarski stezi)</t>
  </si>
  <si>
    <t>Doplačilo za izdelavo prekinjenih vzdolžnih označb na vozišču, širina črte 10 cm (1-1-1) - PEŠCI/KOLES.</t>
  </si>
  <si>
    <t xml:space="preserve">Doplačilo za izdelavo prekinjenih vzdolžnih označb na vozišču, širina črte 15 cm (1-1-1) </t>
  </si>
  <si>
    <t>6.6.</t>
  </si>
  <si>
    <t>DRUGA OPREMA CEST</t>
  </si>
  <si>
    <t>Dobava in postavitev jeklene varnostne ograje brez distančnika, nivo zadrževanja H1/W4,  komplet s stebriči, odbojniki in končnicami</t>
  </si>
  <si>
    <t>7.3.</t>
  </si>
  <si>
    <t>TELEKOMUNIKACIJSKE NAPRAVE</t>
  </si>
  <si>
    <t>PREISKUSI, NADZOR IN TEHNIČNA DOKUMENTACIJA</t>
  </si>
  <si>
    <t xml:space="preserve">Izdelava projektne dokumentacije za projekt izvedenih del </t>
  </si>
  <si>
    <t>Obnova in zavarovanje zakoličbe osi trase ostale javne ceste v ravninskemem terenu</t>
  </si>
  <si>
    <t xml:space="preserve">Obnova in zavarovanje zakoličbe trase komunalnih vodov v ravninskem terenu </t>
  </si>
  <si>
    <t>Postavitev in zavarovanje prečnega profila ostale javne ceste v ravninskem terenu</t>
  </si>
  <si>
    <t>1.2.2.</t>
  </si>
  <si>
    <t xml:space="preserve">Odstranitev prometne signalizacije in opreme </t>
  </si>
  <si>
    <t>Demontaža prometnega znaka na enem podstavku</t>
  </si>
  <si>
    <t>Demontaža prometnega znaka na dveh podstavkih</t>
  </si>
  <si>
    <t xml:space="preserve">Dobava in vgraditev geotekstilije za ločilno plast (po načrtu) natez. trdnost nad 14 do 16 kN/m2 </t>
  </si>
  <si>
    <t>Izdelava posteljice iz drobljenih kamnitih zrn 0/100, v debelini 50 cm - dobava materiala iz kamnoloma</t>
  </si>
  <si>
    <t>Humuziranje zelenice brez valjanja, v debelini do 15cm - strojno</t>
  </si>
  <si>
    <t>Izdelava nevezane nosilne plasti enakomerno zrnatega drobljenca iz kamnine v debelini  21 do 30cm - KOLESARSKA</t>
  </si>
  <si>
    <t>Izdelava obrabne in zaporne plasti bituminizirane zmesi AC 8 surf B 70/100 A5 v debelini 5 cm - KOLESARSKA</t>
  </si>
  <si>
    <t>Izdelava bankine iz drobljenca širine do 0,50m - KOLESARSKA</t>
  </si>
  <si>
    <t>Dobava in vgraditev stebriča za prometni znak iz vroče cinkane jeklene cevi premera 64 mm, dolžina 2500 mm</t>
  </si>
  <si>
    <t>Dobava in pritrditev okroglega prometnega znaka, podloga iz aluminijaste pločevine, znak z odsevno folijo RA3, premera 300mm (2309, 2313)</t>
  </si>
  <si>
    <t>Izdelava tankoslojne vzdolžne označbe na vozišču z enokomponentno belo barvo, vključno 250 g/m2 posipa z drobci / kroglicami stekla, strojno, debelina plasti suhe snovi 250mm, širina črte 10 cm (5121, ločilna prekinjena črta / 1-1-1) - KOLESARSKA</t>
  </si>
  <si>
    <t>Izdelava tankoslojne vzdolžne označbe na vozišču z enokomponentno belo barvo, vključno 250 g/m2 posipa z drobci / kroglicami stekla, strojno, debelina plasti suhe snovi 250mm, širina črte 10 cm (5112, robna neprekinjena črta) - KOLESARSKA</t>
  </si>
  <si>
    <t>Izdelava tankoslojne prečne in ostalih označb na vozišču z enokomponentno belo barvo, vključno 250 g/m2 posipa z drobci / kroglicami stekla, strojno, debelina plasti suhe snovi 250mm, površina označbe od 0,9m2 do 2,7m2 (simboli na kolesarski stezi)</t>
  </si>
  <si>
    <t>Doplačilo za izdelavo prekinjenih vzdolžnih označb na vozišču, širina črte 10 cm (1-1-1) - KOLESARSKA</t>
  </si>
  <si>
    <t>Dobava in vgraditev geotekstilije za ločilno plast (po načrtu) natezna trdnost nad 14 do 16 kN/m2</t>
  </si>
  <si>
    <t>Izdelava nevezane nosilne plasti enakomerno zrnatega drobljenca iz kamnine v debelini  21 do 30cm - AVTOBUS.POSTAJ.</t>
  </si>
  <si>
    <t>Izdelava nevezane nosilne plasti enakomerno zrnatega drobljenca iz kamnine v debelini  21 do 30cm - ČAKALIŠČI</t>
  </si>
  <si>
    <t>3.1.4-6.</t>
  </si>
  <si>
    <t>Izdelava nosilne plasti bituminizirane zmesi AC 22 base B50/70 A3 v debelini 12 cm (polag. v dveh plasteh po 6cm)</t>
  </si>
  <si>
    <t>OBRABNE PLASTI</t>
  </si>
  <si>
    <t>Izdelava obrabne in zaporne plasti bituminizirane zmesi AC 8 surf B 70/100 A5 v debelini 5 cm - ČAKALIŠČI</t>
  </si>
  <si>
    <t>Dobava in vgraditev predfabriciranega pogreznjenega robnika iz cementnega betona s prerezom 8/20 cm - ČAKALIŠČI</t>
  </si>
  <si>
    <t>Dobava in vgraditev stebrička za prometni znak iz vroče cinkane jeklene cevi premera 64 mm, dolge 3000 mm</t>
  </si>
  <si>
    <t>Dobava in vgraditev stebrička za prometni znak iz vroče cinkane jeklene cevi premera 64 mm, dolge 3500 mm</t>
  </si>
  <si>
    <t>Dobava in pritrditev prometnega znaka, podloga iz aluminijaste pločevine, znak z odsevno folijo RA3, velikost od 0,21 do 0,40 m2 (2433)</t>
  </si>
  <si>
    <t>Izdelava tankoslojne prečne in ostalih označb na vozišču z enokomponentno rumeno barvo, vključno 250 g/m2 posipa z drobci / kroglicami stekla, strojno, debelina plasti suhe snovi 200mm, površina označbe nad 1,5 m2 (5333)</t>
  </si>
  <si>
    <t>DRUGA PROMETNA OPREMA CEST</t>
  </si>
  <si>
    <t>Dobava in postavitev avtobusne nadstrešnice iz INOX jekla, dim. l=4.48, š=1.67, h=2.58m,  na avtobusnem postajališču, z vsemi pomožnimi deli (gradbena in montažna dela)</t>
  </si>
  <si>
    <t>GRADBENA DELA - NN PRIKLJUČEK IN CESTNA RAZSVETLJAVA</t>
  </si>
  <si>
    <t>Trasiranje nove trase kabelske kanalizacije</t>
  </si>
  <si>
    <t>Izkop kabelskega jarka v terenu III. in IV. ktg. širine od 0,3 m do 0,45 m in globine do 1,0 m (glej risbo - Karakteristični prerezi kabelskega rova) - upoštevano 80% celotnega izkopa</t>
  </si>
  <si>
    <t>Izkop kabelskega jarka v terenu V. in VI. ktg. širine od 0,3 m do 0,45 m in globine do 1,0 m (glej risbo - Karakteristični prerezi kabelskega rova) - upoštevano 20% celotnega izkopa</t>
  </si>
  <si>
    <t>Izdelava posteljice iz betona C12/15 v debelini plasti d=10 cm in obbetoniranjem cevi v debelini plasti d=10 cm nad temenom cevi, polaganje ozemljilnega valjanca</t>
  </si>
  <si>
    <t xml:space="preserve">Zasip kabelskega jarka s tamponskim gramozem frakcije 0-32 mm s komprimiranjem v slojih po 15 cm, polaganje PVC opozorilnega traku
</t>
  </si>
  <si>
    <t>Ureditev zelenice z zatravitvijo na območju brežine in travnika</t>
  </si>
  <si>
    <t>GRADBENA DELA</t>
  </si>
  <si>
    <t>Stigmaflex cev f110 mm (v palicah) skupaj z original čepi, vodotesnimi spoji, distančniki, koleni, …, položena v kabelsko kanalizacijo</t>
  </si>
  <si>
    <t>Pocinkan valjanec FeZn 25x4mm položen v kabelski rov</t>
  </si>
  <si>
    <t>Križna sponka iz nerjavečega materiala za povezavo med ploščatimi vodniki</t>
  </si>
  <si>
    <t>Protikorozijska zaščita valjanca z bitumensko maso pri prehodu iz kabelskega rova na plano</t>
  </si>
  <si>
    <t>Izdelava kabelskega jaška notranjih dimenzij 60x60x88 cm v pločniku (količine za izdelavo enega jaška) - predfabriciran kot npr. tip Jadranka</t>
  </si>
  <si>
    <t>- strojni in deloma ročni izkop jame dimenzij (axbxg): 1,1 x 1,1 x 1,15 m v terenu III. do VI. ktg. (80% v terenu III. do IV. in 20% v terenu V. do VI. ktg.)</t>
  </si>
  <si>
    <t xml:space="preserve">- vgradnja prefabriciranega betonskega kabelskega jaška kot npr. tip Jadranka notranjih dimenzij 60x60x88 cm </t>
  </si>
  <si>
    <t>- vgradnja enojnega LTŽ pokrova z odprtino 600x600 mm z napisom ELEKTRIKA in nosilnostjo 125 kN skupaj z okvirjem</t>
  </si>
  <si>
    <t>- zasipnje sten okoli jaška s tamponskim gramozom in delno z izkopanim materialom s komprimiranjem do potrebne zbitosti, finalno planiranje</t>
  </si>
  <si>
    <t>Izdelava kabelskega jaška notranjih dimenzij 50x50x65 cm v pločniku (količine za izdelavo enega jaška) - predfabriciran kot npr. tip Jadranka</t>
  </si>
  <si>
    <t>- strojni in deloma ročni izkop jame dimenzij (axbxg): 0,7x0,7x0,85 m v terenu III. do VI. ktg. (80% v terenu III. do IV. in 20% v terenu V. do VI. ktg.)</t>
  </si>
  <si>
    <t>- vgradnja enojnega LTŽ pokrova z odprtino 500x500 mm z napisom ELEKTRIKA in nosilnostjo 125 kN skupaj z okvirjem</t>
  </si>
  <si>
    <t>Izdelava temelja za pasivno varni steber cestne razsvetljave višine 9 m- vkop (količine za izdelavo enega temelja)</t>
  </si>
  <si>
    <t>- strojni izkop jame dimenzij (axbxg): 1,3 x 1,3 x 1,8 m   v terenu III. do VI. ktg. (80% v terenu III. in IV. ter  20% v terenu V. in VI. ktg.)</t>
  </si>
  <si>
    <t>- izdelava opaža temeljne plošče in demontaža opaža po betoniranju</t>
  </si>
  <si>
    <t>- dobava in vgradnja aramturnega železa (mreže in palice ustreznih profilov)</t>
  </si>
  <si>
    <t xml:space="preserve">- dobava in vgradnja betona C25/30, prereza 0,2 m3/m2, v temeljno ploščo dimenzij (axbxg): 1,1 x 1,1 x 0,2 m </t>
  </si>
  <si>
    <t>- dobava in vgradnja betonske cevi f60 cm, dolžine 1,0 m</t>
  </si>
  <si>
    <t>- izdelava vložka za stabilnost stebra z betonom C25/30 (polnjenje prostora med stebrom in betonsko cevjo)</t>
  </si>
  <si>
    <t>- zasipnje betonske cevi s tamponskim gramozem frakcije 0-32 mm s komprimiranjem v slojih po 15 cm do vrha,  finalno planiranje</t>
  </si>
  <si>
    <t>Izdelava temelja za steber cestne razsvetljave višine 9 m - sidrna plošča (količine za izdelavo enega temelja)</t>
  </si>
  <si>
    <t>- strojni in deloma ročni izkop jame dimenzij (axbxg): 1,1 x 1,1 x 1,1 m v terenu III. do VI. ktg. (80% v terenu III. do IV. in 20% v terenu V. do VI. ktg.)</t>
  </si>
  <si>
    <t xml:space="preserve">- vgradnja betona C25/30, prereza 0,2 m3/m2, v temelj dimenzij (axbxg): 0,9x0,9x1,1 m </t>
  </si>
  <si>
    <t>- vgradnja do 1x stigmaflex cevi  f90 mm, dolžine 1,0 m, za uvod kablov v kandelaber</t>
  </si>
  <si>
    <t>- zasipnje sten okoli jaška s tamponskim gramozom in z izkopanim materialom, utrjevanje po slojih 20cm, finalno planiranje</t>
  </si>
  <si>
    <t>Izdelava temelja za pasivno varni steber cestne razsvetljave višine 6 m- vkop (količine za izdelavo enega temelja)</t>
  </si>
  <si>
    <t>- strojni izkop jame dimenzij (axbxg): 1,0 x 1,0 x 1,3 m   v terenu III. do VI. ktg. (80% v terenu III. in IV. ter  20% v terenu V. in VI. ktg.)</t>
  </si>
  <si>
    <t xml:space="preserve">- dobava in vgradnja betona C25/30, prereza 0,2 m3/m2, v temeljno ploščo dimenzij (axbxg): 0,8 x 0,8  x 0,2 m </t>
  </si>
  <si>
    <t>Izdelava temelja za omari P.M.O. CR SMREKCA 2 in P CR SMREKCA 2 (količine za izdelavo enega temelja)</t>
  </si>
  <si>
    <t>- strojni in deloma ročni izkop jame dimenzij (axbxg): 1,2 x 0,5 x 1,0 m v terenu III. do VI. ktg. (80% v terenu III. do IV. in 20% v terenu V. do VI. ktg.)</t>
  </si>
  <si>
    <t>- izdelava podlage s podložnim betonom C12/15, prereza 0,1m3/m2, v debelini 10 cm</t>
  </si>
  <si>
    <t>- dobava in vgradnja sidrnega vijaka za pritrditev omare na temelj, dimenzije M12 x 250 x 80 mm</t>
  </si>
  <si>
    <t xml:space="preserve">- dobava in vgradnja betona C25/30, prereza 0,2 m3/m2, v temelj dimenzij (axbxh): 1,0 x 0,3 x 1,5 m </t>
  </si>
  <si>
    <t>- dobava in vgradnjastigmaflex cevi  f110 mm dolžine 1,5 m, za uvod kablov v omarico</t>
  </si>
  <si>
    <t>Strojno dolbljenje preboja dimenzij f150 mm v steno  kabelskega jaška za uvod stigmaflex cevi f110 mm v kabeslki jašek,  zapolnitev odprtine med steno in cevjo s finim ometom</t>
  </si>
  <si>
    <t>ELEKTROMONTAŽNA DELA - NN PRIKLJUČEK</t>
  </si>
  <si>
    <t>Kabel NAYY-J 4x35 + 2,5 mm2 uvlečen v kabelsko kanalizacijo</t>
  </si>
  <si>
    <t>Kabelski čevelji za kabel NAYY-J 4x35 + 2,5 mm2 -  Al/Cu 35 mm2/f8 mm, toploskrčne cevi z lepilom za zaščito kabelskih čevljev, priklop kabla</t>
  </si>
  <si>
    <t>Napisna ploščica z oznako in opisom kabla, pritrjena na kabel v kabelskem jašku</t>
  </si>
  <si>
    <t>Dopolnitev obstoječe NN plošče transformatorske postaje TN792 OC HRAŠČE</t>
  </si>
  <si>
    <t>- vgradnja 3x NV varovalk 50A gG v obstoječ NN odvod za varovanje napajalnega kabla do P.M.O. CR SMREKCA 2</t>
  </si>
  <si>
    <t>- ožičenje NN plošče, napisne ploščice dodatne opreme, pritrdilni in ostali drobni material in meritve</t>
  </si>
  <si>
    <t>Priključno merilna omarica  P.M.O. CR SMREKCA 2 - tipska prostostoječa kabelska omarica iz nerjaveče pločevine, dimenzij (šxvxg): 450 x 900 x 200 mm(stopnja IP zaščite na prah in vodo je IP54, stopnja odpornosti na udarce pa je IK08), s podstavkom dimenzij (šxvxg): 450 x 100 x 200 mm, montirana na betonski temelj, razdeljena na priključni in merilni del, merilni del je opremljen z okencem s pogledom na števec, števčno ploščo, PEN zbiralko z izolatorji, vrata opremljena s  ključavnico elektro distribucije, vanjo se vgradi sledeča oprema:</t>
  </si>
  <si>
    <t>priključni del</t>
  </si>
  <si>
    <t>- prenapetostni zaščitni odvodnik 1. stopnje - varistor, Iimp (10/350)= 12,5 kA, In (8/20)= 25 kA, Imax (8/20)= 60 kA, Uc= 320V, Up= 1,5 kV, s prikazom stanja kot npr. PROTEC B2S (Iskra zaščite)</t>
  </si>
  <si>
    <t xml:space="preserve">- horizontalni varovalčni ločilnik (glavne varovalke), tripolni, kot npr. HVL1 (250 A) z NV varovalkami 20 A gG </t>
  </si>
  <si>
    <t>- PEN sponka PK 00/0 M8/2M5-S</t>
  </si>
  <si>
    <t>merilni del</t>
  </si>
  <si>
    <t>trifazni direktni elektronski števec delovne  energije, 400/230V, 5/85A, z vgrajenim tarifnim odklopnikom, LCD prikazovalnikom in PLC krmilnim modulom (G3-PLC) - krmili delovanje tarifnega odklopnika, ima vgrajeno interno uro s koledarjem za krmiljenje tarife, kot npr. ZMXi320CQU1L1D3.21 S4 (Landis@Gyr)</t>
  </si>
  <si>
    <t>- tipka za ponovni vklop tarifnega odklopnika, zaščite IP66</t>
  </si>
  <si>
    <t>skupaj</t>
  </si>
  <si>
    <t xml:space="preserve"> -ožičenje omarice, s kanali za ožičenje, prekrivnimi ploščami, montažnimi letvami, vrstnimi sponkami, napisnimi ploščicami opreme omarice in kablov, uvodnicami, pritrdilnim in ostalim drobnim materialom, izdelava troplne sheme, predajo dokumentacije, meritev in certifikatov za omarico</t>
  </si>
  <si>
    <t>ELEKTROMONTAŽNA DELA - CESTNA RAZSVETLJAVA</t>
  </si>
  <si>
    <t>Kabel NAYY-J 4x16 + 2,5mm2 uvlečen v kabelsko kanalizacijo</t>
  </si>
  <si>
    <t>Kabelski tulci za zaključek kabla NAYY-J 4x16 + 2,5mm2, toploskrčne cevi z lepilom za zaščito kabelskih tulcev, priklop kabla na priključno ploščo v stebru CR, toplokrčni zaključni čep za neizkoriščeno žilo</t>
  </si>
  <si>
    <t>Raven enosegmentni pasivno varni steber cestne razsvetljave - svetle višine 9 m, sestavljen iz osnovnega stebra kot npr. ZP1,5-8 (ZIPpole), dolžine 8 m (skupne dolžine 9,5 m) in podaljška kot npr. S1 (ZIPpole) dolžine 1 m, ki je prilagojen za direktno montažo ene svetilke Φ60 mm (podaljšek  se s šestimi vijaki M6 pritrdi na steber  ZP1,5-8),  s priključno ploščo z varovalkami  in kompletnim ožičenjem (FG16OR16 3x2,5 mm2),  postavljen na temelj z avtodvigalom, priklop ozemljitvenega valjanca na steber CR. Steber je zakovičen po celotni dolžini. V primeru naleta vozila v steber se zakovice odprejo/odlomijo, osnovna oblika stebra se splošči in na ta način absorbira moč trka, poveča čas trajanja trka in zmanjša možnost nastanka poškodb potnikov v vozilu, kakor tudi vozila samega. Predviden steber dosega HE kategorijo absorpcije energije in stopnjo 3 varnosti udeležencev v vozilu ( pri 100 km/h). Dimenzioniran je za pritisk vetra skladno s standardom SIST EN 1991-1-4 – to je za pritisk vetra pri največji hitrosti ob sunkih vetra 1680 N/m2 (upoštevana je karakteristična hitrost vetra 30 m/s - za 3. vetrovno cono).</t>
  </si>
  <si>
    <t>Raven štirisegmenti, okrogli steber cestne razsvetljave, - svetle višine 9 m, prilagojen za montažo na sidrne vijake, vročecinkane izvedbe (nanos cinka mora biti v skladu s standardom EN ISO 1461 minimalno 86 mm) - debelina stene prvega segmenta je 4 mm, ostalih treh pa 3 mm, privarjena sidrna plošča dimenzij: 300x300x15 mm, vrh kandelabra prilagojen za direktni natik svetilke f60 mm, s priključno ploščo z varovalkami  in kompletnim ožičenjem (FG16OR16 3x2,5 mm2), kot npr. TC95P (Pali Campion), postavljen na temelj z avtodvigalom, priklop ozemljitvenega valjanca na steber</t>
  </si>
  <si>
    <t>Raven enosegmentni pasivno varni steber cestne razsvetljave - svetle višine 6 m, sestavljen iz osnovnega stebra kot npr. ZP1-6 (ZIPpole), dolžine 6 m (skupne dolžine 7 m) in nastavka kot npr. S0.1 (ZIPpole) dolžine 0,1 m za direktno montažo ene svetilke Φ60 mm (pnastavek  se s šestimi vijaki M6 pritrdi na steber  ZP1-6),  s priključno ploščo z varovalkami  in kompletnim ožičenjem (FG16OR16 3x2,5 mm2),  postavljen na temelj z avtodvigalom, priklop ozemljitvenega valjanca na steber CR. Steber je zakovičen po celotni dolžini. V primeru naleta vozila v steber se zakovice odprejo/odlomijo, osnovna oblika stebra se splošči in na ta način absorbira moč trka, poveča čas trajanja trka</t>
  </si>
  <si>
    <t>in zmanjša možnost nastanka poškodb potnikov v vozilu, kakor tudi vozila samega. Predviden steber dosega HE kategorijo absorpcije energije in stopnjo 3 varnosti udeležencev v vozilu ( pri 100 km/h). Dimenzioniran je za pritisk vetra skladno s standardom SIST EN 1991-1-4 – to je za pritisk vetra pri največji hitrosti ob sunkih vetra 1680 N/m2 (upoštevana je karakteristična hitrost vetra 30 m/s - za 3. vetrovno cono)</t>
  </si>
  <si>
    <t>LED svetilka cestne razsvetljave, kot npr. UniStreet gen2 (BGP282 LED120-4S/730 I DW50 D18 DDF2 48/60 - Philips) – izhodni svetlobni tok 9977 lm, priključna moč 81 W, barva svetlobe - 730, barvna temperatura 3000 °K, indeks barvnega videza višji od 70, brez zunanjih hladilnih reber, ohišje iz tlačno ulitega aluminija, visoko prosojno kaljeno ravno steklo debeline 4 mm, natik navpično na steber debeline od 42 mm do 60 mm ali natik na krak s strani debeline 42 mm do 60 mm, nastavljiv kot natika 0°, 5°, 10°, temperaturno območje delovanja od -40°C to +50°C,  zamenljiv in nadgradljiv optični modul, zamenljiv in nadgradljiv napajalnik, samodejna redukcija svetlobenga toka (3-je nivoji, 5 korakov), zaščita pred prahom in vlago IP66, zaščita proti udarcem IK08</t>
  </si>
  <si>
    <t>LED svetilka cestne razsvetljave, kot npr. UniStreet gen2 (BGP281 LED35-4S/730 I DM70 D18 DDF2 48/60 - Philips) – izhodni svetlobni tok 2659 lm, priključna moč 23,5 W, barva svetlobe - 730, barvna temperatura 3000 °K, indeks barvnega videza višji od 70, brez zunanjih hladilnih reber, ohišje iz tlačno ulitega aluminija, visoko prosojno kaljeno ravno steklo debeline 4 mm, natik navpično na steber debeline od 42 mm do 60 mm ali natik na krak s strani debeline 42 mm do 60 mm, nastavljiv kot natika 0°, 5°, 10°, temperaturno območje delovanja od -40°C to +50°C,  zamenljiv in nadgradljiv optični modul, zamenljiv in nadgradljiv napajalnik, samodejna redukcija svetlobnega toka (3-je nivoji, 5 korakov), zaščita pred prahom in vlago IP66, zaščita proti udarcem IK08</t>
  </si>
  <si>
    <t>Prenapetostni zaščitni odvodnik II + III stopnje, In (8/20)= 10 kA,  Imax (8/20)= 20 kA, 1+NPE, s prikazom stanja, kot npr. USM-LED 230 65 (Obo), montiran na priključno ploščo v stebru za zaščito svetilke pred prenapetostjo</t>
  </si>
  <si>
    <t>Prižigališče P CR SMREKCA 2 - tipska prostostoječa kabelska omarica iz nerjaveče pločevine, dimenzij (šxvxg): 450 x 900 x 200 mm (stopnja IP zaščite na prah in vodo naj bo IP54, stopnja odpornosti na udarce pa IK08), s podstavkom dimenzij (šxvxg): 450 x 100 x 200 mm, montirana na betonski temelj,razdeljena na napajalni in krmilni del, , vrata se opremijo s  ključavnico vzdrževalca razsvetljave, omarica se opremi z  DIN letvami in perforirano montažno ploščo za vgradnjo opreme, žepki za načrte, ožičena in preiskušana, s sledečimi elementi:</t>
  </si>
  <si>
    <t xml:space="preserve">- glavno bremensko ločilno stikalo za vgradnjo na DIN letev, In=25A, kontaktni sklop 3x (0-1), z indikacijo položaja kontakta, kot npr. CLBS 25 3P (Eti)
</t>
  </si>
  <si>
    <t>- premostitvena tuljava kot npr. PZH L 32/15 (Hermi)</t>
  </si>
  <si>
    <t>prenapetostni zaščitni odvodnik II. stopnje, In (8/20)= 20 kA, s prikazom stanja kot npr. PZH II V3/320/50 (Hermi), komplet z ozemljitveno šino</t>
  </si>
  <si>
    <t>- cilindrični varovalčni ločilnik, 690V, tripolni kot npr. EFD 10 - 32A  (Eti ), s cilindričnimi talilnimi vložki CH10 - 10A gG</t>
  </si>
  <si>
    <t>-cilindrični varovalčni ločilnik, 690V, enopolni kot npr. EFD 10 - 32A  (Eti ), s cilindričnim talilnim vložkom CH10 - 10A gG</t>
  </si>
  <si>
    <t>- krmilno stikalo za vgradnjo na DIN letev, 20A, kontaktni sklop 2x (1-0-2)  kot npr. Z-DSU2-102 (Eaton)</t>
  </si>
  <si>
    <t>- nočna krmilna naprava (forel) z zunanjim senzorjem, kot npr. SOU-1 (Eti)</t>
  </si>
  <si>
    <t>- kontaktor 40A /400V/18,5 kW, krmilna napetost 230V AC, kot npr. CEM40 (Eti), kontakti 3xNO</t>
  </si>
  <si>
    <t>- sistem viličastih zbiralk L1, L2, L3</t>
  </si>
  <si>
    <t>- energetska vrstna sponka 25 mm2, montaža na DIN šino</t>
  </si>
  <si>
    <t>- energetska vrstna sponka 6 mm2, montaža na DIN šino</t>
  </si>
  <si>
    <t>- krmilna vrstna sponka 4 mm2, montaža na DIN šino</t>
  </si>
  <si>
    <t>- sistem vrstnih sponk PEN</t>
  </si>
  <si>
    <t>- ožičenje prižigališča, s kanali za ožičenje, prekrivnimi ploščami, montažnimi letvami, napisnimi ploščicami opreme razdelilnika in kablov, uvodnicami, pritrdilnim in ostalim drobnim materialom, izdelava krmilnih in vezalnih načrtov, predaja dokumentacije, meritve in certifikat za ta del  prižigališča</t>
  </si>
  <si>
    <t>Preizkus delovanja cestne razsvetljave, svetlobno tehnične meritve</t>
  </si>
  <si>
    <t>GRADBENA DELA - TK OMREŽJE</t>
  </si>
  <si>
    <t>DEMONTAŽNA DELA</t>
  </si>
  <si>
    <t>Demontaža obstoječega lesenega TK droga z izruvanjem s pomočjo avtodvigala in odvoz demontiranega  TK droga v skladišče upravljalca TK omrežja,  zasutje luknje z zemljo oziroma  s tamponskim gramozem frakcije 0-32 mm nad preostankom temelja</t>
  </si>
  <si>
    <t>1.2</t>
  </si>
  <si>
    <t>Zakoličba novega stojnega mesta z iskanjem najugodnejše trase na terenu</t>
  </si>
  <si>
    <t>Izdelava temelja za TK drog iz steklenih vlaken višine 7 m- vkop (količine za izdelavo enega temelja)</t>
  </si>
  <si>
    <t>- aramturno železa (mreže in palice ustreznih profilov)</t>
  </si>
  <si>
    <t xml:space="preserve">- beton C25/30, prereza 0,2 m3/m2, vgrajen v stene temelja dimenzij (axbxg): 0,8 x 0,8 x1,0 m </t>
  </si>
  <si>
    <t>- dobava in vgradnja betonske cevi f40 cm, dolžine 1,0 m</t>
  </si>
  <si>
    <t>ELEKTROMONTAŽNA DELA - TK OMREŽJE</t>
  </si>
  <si>
    <t>Odklop, odvezovanje in spuščanje obstoječega TK samonosnega kabelskega snopa z lesenega TK droga oziroma zidne konzole s pomočjo avtodvigala (hiab s košaro)</t>
  </si>
  <si>
    <t>Ponovno obešanje obstoječega TK samonosnega kabelskega snopa na lesen drog  oziroma zidno konzolo s pomočjo avtodvigala (hiab s košaro)</t>
  </si>
  <si>
    <t xml:space="preserve">Obesna sponka s preusmeritvijo 30-60 ° sestavljena iz dveh obesnih sponk kot npr. PS 250/435, povezovalne ploščice kot npr. PSY, za preusmeritev kabla TK 53,  skupaj s spiralnim kavljem kot npr.  HEL-5552 za pritrditev na drog iz fiberglasa, postavljena s pomočjo avtodvigala (hiab s košaro) </t>
  </si>
  <si>
    <t>Raven enosegmentni TK drog svetle višine 7 m, (skupne dolžine 8 m), vsadni, iz steklenih vlaken, postavljen z avtodvigalom - fiksiranje droga z  zasipanjem reže med cevjo in drogom z mokrim peskom granulacije do 4 mm, vgradnja zatesnilnega venca iz cementne malte, med stebrom in betonsko cevjo po niveliranju in utrditvi kandelabra - temelj zaključimo z dobetoniranjem in vrh, ki gleda iz zemlje, zalikamo v blagem nagibu - drog mora biti nameščen v temelj z dvigovanjem in uporabo ustreznih dvigalnih naprav po navodilih proizvajalca</t>
  </si>
  <si>
    <t>Nadzor Telekoma Slovenije (po dejanskih stroških)</t>
  </si>
  <si>
    <t>Ureditev priklopa na NN distrbucijsko omrežje - pridobitev vse  potrebne dokumentacije (soglasje za priključitev, pogodba o priključitvi, pogodba o dostopu), plačilo elektroenergetskega prispevka ostali odjem - omejevalec toka 3x16 A, nadzor nad izgradnjo NN priključka, pregled NN priključka in merilnega mesta s strani elektro distribucijskega podjetja, priključitev merilnega mesta na NN omrežje</t>
  </si>
  <si>
    <t>Zaščita, oz. obbetoniranje TK cevi z betonom C20/25</t>
  </si>
  <si>
    <t>Odstranitev grmovja in dreves z debli premera do 10 cm ter vej na redko porasli površini - strojno, vključno z odvozom na trajno deponijo s plačilom ustreznih pristojbin</t>
  </si>
  <si>
    <t>Odstranitev grmovja in dreves z debli premera do 10 cm ter vej na gosto porasli površini - strojno, vključno z odvozom na trajno deponijo s plačilom ustreznih pristojbin</t>
  </si>
  <si>
    <t>Odstranitev grmovja in dreves z debli premera do 10 cm ter vej na gosto porasli površini - strojno - MK, vključno z odvozom na trajno deponijo s plačilom ustreznih pristojbin</t>
  </si>
  <si>
    <t>Posek in odstranitev drevesa z deblom premera 11 do 30 cm ter odstranitev vej - MK, vključno z odvozom na trajno deponijo s plačilom ustreznih pristojbin</t>
  </si>
  <si>
    <t>Posek in odstranitev drevesa z deblom premera nad 50 cm ter odstranitev vej, vključno z odvozom na trajno deponijo s plačilom ustreznih pristojbin</t>
  </si>
  <si>
    <t>Odstranitev panja s premerom11 do 30 cm z odvozom na trajno deponijo, vključno s plačilom ustreznih pristojbin</t>
  </si>
  <si>
    <t>Odstranitev panja s premerom nad 50 cm z odvozom na trajno deponijo, vključno s plačilom ustreznih pristojbin</t>
  </si>
  <si>
    <t>Prevoz materiala na trajno deponijo, vključno s plačilom ustreznih pristojbin</t>
  </si>
  <si>
    <t>Izdelava obrabne plasti iz malih tlakovcev iz silikatne kamnine velikosti 20cm/20cm/20cm, stiki zapolnjeni mikroarmirano betonsko malto, položeni na specialno cementno malto C50/60-F8 deb. 5cm - POVOZNI OTOK</t>
  </si>
  <si>
    <r>
      <t xml:space="preserve">V navedeni postavki </t>
    </r>
    <r>
      <rPr>
        <b/>
        <sz val="11"/>
        <rFont val="Arial"/>
        <family val="2"/>
        <charset val="238"/>
      </rPr>
      <t>0022</t>
    </r>
    <r>
      <rPr>
        <sz val="11"/>
        <rFont val="Arial"/>
        <family val="2"/>
        <charset val="238"/>
      </rPr>
      <t xml:space="preserve"> zavihka </t>
    </r>
    <r>
      <rPr>
        <b/>
        <sz val="11"/>
        <rFont val="Arial"/>
        <family val="2"/>
        <charset val="238"/>
      </rPr>
      <t>I. CESTA IN PLOČNIK; 1. PREDDELA; 1.3. OSTALA PREDDELA; 1.3.1. Omejitev prometa,</t>
    </r>
    <r>
      <rPr>
        <sz val="11"/>
        <rFont val="Arial"/>
        <family val="2"/>
        <charset val="238"/>
      </rPr>
      <t xml:space="preserve"> je ocenjena vrednost stroškov koncesionarja za postavitev in vzdrževanje prometne signalizacije v času gradnje. V ceni so zajeti predvideni stroški koncesionarja za postavitev in vzdrževanje prometne signaliazacije za čas gradnje. Vsi ostali stroški izdelave elaborata, vodenja prometa v času gradnje, izvedbe začasnih zavarovanj in vzdrževanje voznih površin so strošek izvajalca.</t>
    </r>
  </si>
  <si>
    <t>Posek in odstranitev drevesa z deblom premera 11 do 30 cm ter odstranitev vej, vključno z odvozom na trajno deponijo s plačilom ustreznih pristojbin</t>
  </si>
  <si>
    <t>Posek in odstranitev drevesa z deblom premera 31 do 50 cm ter odstranitev vej, vključno z odvozom na trajno deponijo s plačilom ustreznih pristojbin</t>
  </si>
  <si>
    <t>Odstranitev panja s premerom 11 do 30 cm z odvozom na trajno deponijo, vključno s plačilom ustreznih pristojbin</t>
  </si>
  <si>
    <t>Odstranitev panja s premerom 31 do 50 cm z odvozom na trajno deponijo, vključno s plačilom ustreznih pristojbin</t>
  </si>
  <si>
    <t>Prevoz materiala na razdaljo na trajno deponijo, vključno s plačilom ustreznih pristojbin</t>
  </si>
  <si>
    <t>Določitev in preverjanje položajev, višin in smeri pri gradnji objekta s površino do 200 m2</t>
  </si>
  <si>
    <t>Nakladanje in odvoz odvečnega materiala (merjeno v raščenem stanju) na trajno deponijo, vključno s plačilom ustreznih pristojbin</t>
  </si>
  <si>
    <t xml:space="preserve"> - nakladanje in odvoz odvečnega materiala (merjeno v raščenem stanju) na trajno deponijo, vključno s plačilom ustreznih pristojbin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</si>
</sst>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quot;€&quot;"/>
    <numFmt numFmtId="165" formatCode="#,##0.00\ \€"/>
    <numFmt numFmtId="166" formatCode="_-* #,##0.00\ _S_I_T_-;\-* #,##0.00\ _S_I_T_-;_-* &quot;-&quot;??\ _S_I_T_-;_-@_-"/>
    <numFmt numFmtId="167" formatCode="0000"/>
    <numFmt numFmtId="168" formatCode="#,##0.0000"/>
    <numFmt numFmtId="169" formatCode="#,##0.0"/>
    <numFmt numFmtId="170" formatCode="dd/mm/yy"/>
    <numFmt numFmtId="171" formatCode="_-* #,##0\ _€_-;\-* #,##0\ _€_-;_-* &quot;-&quot;\ _€_-;_-@_-"/>
    <numFmt numFmtId="172" formatCode="_-* #,##0.00\ &quot;SIT&quot;_-;\-* #,##0.00\ &quot;SIT&quot;_-;_-* &quot;-&quot;??\ &quot;SIT&quot;_-;_-@_-"/>
  </numFmts>
  <fonts count="24">
    <font>
      <sz val="11"/>
      <color theme="1"/>
      <name val="Calibri"/>
      <family val="2"/>
      <charset val="238"/>
      <scheme val="minor"/>
    </font>
    <font>
      <sz val="10"/>
      <name val="Times New Roman"/>
      <family val="1"/>
      <charset val="238"/>
    </font>
    <font>
      <sz val="10"/>
      <name val="Arial CE"/>
      <family val="2"/>
      <charset val="238"/>
    </font>
    <font>
      <sz val="10"/>
      <name val="Arial CE"/>
      <charset val="238"/>
    </font>
    <font>
      <sz val="10"/>
      <name val="Arial"/>
      <family val="2"/>
      <charset val="238"/>
    </font>
    <font>
      <sz val="11"/>
      <color theme="1"/>
      <name val="Calibri"/>
      <family val="2"/>
      <charset val="238"/>
      <scheme val="minor"/>
    </font>
    <font>
      <sz val="10"/>
      <name val="Arial"/>
      <family val="2"/>
      <charset val="238"/>
    </font>
    <font>
      <sz val="11"/>
      <color theme="1"/>
      <name val="Arial"/>
      <family val="2"/>
      <charset val="238"/>
    </font>
    <font>
      <b/>
      <sz val="11"/>
      <name val="Arial"/>
      <family val="2"/>
      <charset val="238"/>
    </font>
    <font>
      <sz val="11"/>
      <name val="Arial"/>
      <family val="2"/>
      <charset val="238"/>
    </font>
    <font>
      <b/>
      <sz val="14"/>
      <color theme="4"/>
      <name val="Arial"/>
      <family val="2"/>
      <charset val="238"/>
    </font>
    <font>
      <b/>
      <sz val="11"/>
      <color theme="4"/>
      <name val="Arial"/>
      <family val="2"/>
      <charset val="238"/>
    </font>
    <font>
      <b/>
      <u/>
      <sz val="11"/>
      <name val="Arial"/>
      <family val="2"/>
      <charset val="238"/>
    </font>
    <font>
      <i/>
      <sz val="11"/>
      <name val="Arial"/>
      <family val="2"/>
      <charset val="238"/>
    </font>
    <font>
      <sz val="11"/>
      <color rgb="FFFF0000"/>
      <name val="Arial"/>
      <family val="2"/>
      <charset val="238"/>
    </font>
    <font>
      <b/>
      <i/>
      <sz val="11"/>
      <name val="Arial"/>
      <family val="2"/>
      <charset val="238"/>
    </font>
    <font>
      <b/>
      <sz val="12"/>
      <color rgb="FF5B37D5"/>
      <name val="Calibri"/>
      <family val="2"/>
      <charset val="238"/>
      <scheme val="minor"/>
    </font>
    <font>
      <sz val="12"/>
      <name val="Calibri"/>
      <family val="2"/>
      <charset val="238"/>
      <scheme val="minor"/>
    </font>
    <font>
      <b/>
      <sz val="12"/>
      <name val="Calibri"/>
      <family val="2"/>
      <charset val="238"/>
      <scheme val="minor"/>
    </font>
    <font>
      <i/>
      <sz val="10"/>
      <name val="Calibri"/>
      <family val="2"/>
      <charset val="238"/>
      <scheme val="minor"/>
    </font>
    <font>
      <i/>
      <sz val="10"/>
      <name val="SL Dutch"/>
    </font>
    <font>
      <sz val="10"/>
      <name val="Arial CE"/>
    </font>
    <font>
      <sz val="10"/>
      <color theme="1"/>
      <name val="Arial Narrow"/>
      <family val="2"/>
      <charset val="238"/>
    </font>
    <font>
      <i/>
      <sz val="12"/>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22"/>
      </patternFill>
    </fill>
    <fill>
      <patternFill patternType="solid">
        <fgColor theme="4" tint="0.59999389629810485"/>
        <bgColor indexed="64"/>
      </patternFill>
    </fill>
    <fill>
      <patternFill patternType="solid">
        <fgColor theme="8" tint="0.59999389629810485"/>
        <bgColor indexed="64"/>
      </patternFill>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s>
  <cellStyleXfs count="18">
    <xf numFmtId="0" fontId="0" fillId="0" borderId="0"/>
    <xf numFmtId="0" fontId="1" fillId="0" borderId="0"/>
    <xf numFmtId="0" fontId="4" fillId="0" borderId="0"/>
    <xf numFmtId="0" fontId="4" fillId="0" borderId="0"/>
    <xf numFmtId="166" fontId="4"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9" fontId="2" fillId="0" borderId="0" applyFill="0" applyBorder="0" applyAlignment="0" applyProtection="0"/>
    <xf numFmtId="0" fontId="4" fillId="0" borderId="0"/>
    <xf numFmtId="1" fontId="20" fillId="0" borderId="0"/>
    <xf numFmtId="0" fontId="21" fillId="0" borderId="0"/>
    <xf numFmtId="4" fontId="22" fillId="0" borderId="0">
      <alignment wrapText="1"/>
    </xf>
    <xf numFmtId="171" fontId="4" fillId="0" borderId="0" applyFont="0" applyFill="0" applyBorder="0" applyAlignment="0" applyProtection="0"/>
    <xf numFmtId="166" fontId="21" fillId="0" borderId="0" applyFont="0" applyFill="0" applyBorder="0" applyAlignment="0" applyProtection="0"/>
    <xf numFmtId="172" fontId="21" fillId="0" borderId="0" applyFont="0" applyBorder="0" applyProtection="0">
      <alignment vertical="top" wrapText="1"/>
    </xf>
  </cellStyleXfs>
  <cellXfs count="226">
    <xf numFmtId="0" fontId="0" fillId="0" borderId="0" xfId="0"/>
    <xf numFmtId="0" fontId="10" fillId="4" borderId="0" xfId="3" applyFont="1" applyFill="1" applyAlignment="1">
      <alignment horizontal="left" vertical="top"/>
    </xf>
    <xf numFmtId="0" fontId="12" fillId="0" borderId="0" xfId="3" applyFont="1"/>
    <xf numFmtId="0" fontId="9" fillId="0" borderId="0" xfId="3" applyFont="1"/>
    <xf numFmtId="0" fontId="8" fillId="0" borderId="0" xfId="3" applyFont="1" applyAlignment="1">
      <alignment vertical="top"/>
    </xf>
    <xf numFmtId="1" fontId="13" fillId="0" borderId="0" xfId="3" applyNumberFormat="1" applyFont="1" applyAlignment="1">
      <alignment wrapText="1"/>
    </xf>
    <xf numFmtId="1" fontId="13" fillId="0" borderId="0" xfId="7" applyNumberFormat="1" applyFont="1" applyAlignment="1">
      <alignment wrapText="1"/>
    </xf>
    <xf numFmtId="4" fontId="14" fillId="0" borderId="0" xfId="3" applyNumberFormat="1" applyFont="1" applyAlignment="1">
      <alignment horizontal="right"/>
    </xf>
    <xf numFmtId="0" fontId="15" fillId="0" borderId="0" xfId="3" applyFont="1"/>
    <xf numFmtId="0" fontId="15" fillId="0" borderId="0" xfId="3" applyFont="1" applyAlignment="1">
      <alignment vertical="top"/>
    </xf>
    <xf numFmtId="0" fontId="9" fillId="0" borderId="0" xfId="3" applyFont="1" applyAlignment="1">
      <alignment vertical="top"/>
    </xf>
    <xf numFmtId="167" fontId="9" fillId="0" borderId="5" xfId="3" applyNumberFormat="1" applyFont="1" applyBorder="1" applyAlignment="1">
      <alignment horizontal="center" vertical="top"/>
    </xf>
    <xf numFmtId="4" fontId="9" fillId="0" borderId="5" xfId="3" applyNumberFormat="1" applyFont="1" applyBorder="1" applyAlignment="1">
      <alignment horizontal="right" vertical="top" wrapText="1"/>
    </xf>
    <xf numFmtId="4" fontId="9" fillId="0" borderId="0" xfId="3" applyNumberFormat="1" applyFont="1"/>
    <xf numFmtId="0" fontId="9" fillId="0" borderId="0" xfId="3" applyFont="1" applyAlignment="1">
      <alignment vertical="top" wrapText="1"/>
    </xf>
    <xf numFmtId="0" fontId="8" fillId="0" borderId="0" xfId="3" applyFont="1" applyAlignment="1">
      <alignment horizontal="left" vertical="top"/>
    </xf>
    <xf numFmtId="0" fontId="8" fillId="0" borderId="0" xfId="3" applyFont="1" applyAlignment="1">
      <alignment horizontal="right" vertical="top"/>
    </xf>
    <xf numFmtId="0" fontId="9" fillId="0" borderId="0" xfId="3" applyFont="1" applyAlignment="1">
      <alignment horizontal="center" vertical="top"/>
    </xf>
    <xf numFmtId="4" fontId="17" fillId="0" borderId="0" xfId="0" applyNumberFormat="1" applyFont="1" applyAlignment="1" applyProtection="1">
      <alignment horizontal="right" vertical="top"/>
      <protection locked="0"/>
    </xf>
    <xf numFmtId="4" fontId="18" fillId="4" borderId="3" xfId="0" applyNumberFormat="1" applyFont="1" applyFill="1" applyBorder="1" applyAlignment="1" applyProtection="1">
      <alignment horizontal="right" vertical="top"/>
      <protection locked="0"/>
    </xf>
    <xf numFmtId="4" fontId="17" fillId="0" borderId="9" xfId="0" applyNumberFormat="1" applyFont="1" applyBorder="1" applyAlignment="1" applyProtection="1">
      <alignment horizontal="right" vertical="top"/>
      <protection locked="0"/>
    </xf>
    <xf numFmtId="4" fontId="18" fillId="5" borderId="12" xfId="0" applyNumberFormat="1" applyFont="1" applyFill="1" applyBorder="1" applyAlignment="1" applyProtection="1">
      <alignment horizontal="right" vertical="top"/>
      <protection locked="0"/>
    </xf>
    <xf numFmtId="4" fontId="17" fillId="2" borderId="1" xfId="0" applyNumberFormat="1" applyFont="1" applyFill="1" applyBorder="1" applyAlignment="1" applyProtection="1">
      <alignment horizontal="right" vertical="top" shrinkToFit="1"/>
      <protection locked="0"/>
    </xf>
    <xf numFmtId="4" fontId="18" fillId="3" borderId="3" xfId="0" applyNumberFormat="1" applyFont="1" applyFill="1" applyBorder="1" applyAlignment="1" applyProtection="1">
      <alignment horizontal="right" vertical="top"/>
      <protection locked="0"/>
    </xf>
    <xf numFmtId="4" fontId="17" fillId="0" borderId="3" xfId="0" applyNumberFormat="1" applyFont="1" applyBorder="1" applyAlignment="1" applyProtection="1">
      <alignment horizontal="right" vertical="top"/>
      <protection locked="0"/>
    </xf>
    <xf numFmtId="4" fontId="18" fillId="6" borderId="16" xfId="0" applyNumberFormat="1" applyFont="1" applyFill="1" applyBorder="1" applyAlignment="1" applyProtection="1">
      <alignment horizontal="right" vertical="top"/>
      <protection locked="0"/>
    </xf>
    <xf numFmtId="4" fontId="17" fillId="0" borderId="5" xfId="0" applyNumberFormat="1" applyFont="1" applyBorder="1" applyAlignment="1" applyProtection="1">
      <alignment horizontal="right" vertical="top"/>
      <protection locked="0"/>
    </xf>
    <xf numFmtId="0" fontId="10" fillId="4" borderId="0" xfId="0" applyFont="1" applyFill="1" applyAlignment="1" applyProtection="1">
      <alignment horizontal="left" vertical="top"/>
    </xf>
    <xf numFmtId="0" fontId="11" fillId="4" borderId="0" xfId="0" applyFont="1" applyFill="1" applyAlignment="1" applyProtection="1">
      <alignment horizontal="left" vertical="top"/>
    </xf>
    <xf numFmtId="4" fontId="11" fillId="4" borderId="0" xfId="0" applyNumberFormat="1" applyFont="1" applyFill="1" applyAlignment="1" applyProtection="1">
      <alignment horizontal="left" vertical="top"/>
    </xf>
    <xf numFmtId="0" fontId="9" fillId="0" borderId="0" xfId="1" applyFont="1" applyProtection="1"/>
    <xf numFmtId="0" fontId="8" fillId="0" borderId="0" xfId="1" applyFont="1" applyProtection="1"/>
    <xf numFmtId="4" fontId="8" fillId="0" borderId="0" xfId="1" applyNumberFormat="1" applyFont="1" applyProtection="1"/>
    <xf numFmtId="0" fontId="13" fillId="0" borderId="0" xfId="0" applyFont="1" applyAlignment="1" applyProtection="1">
      <alignment vertical="top"/>
    </xf>
    <xf numFmtId="0" fontId="8" fillId="0" borderId="0" xfId="0" applyFont="1" applyProtection="1"/>
    <xf numFmtId="4" fontId="8" fillId="0" borderId="0" xfId="0" applyNumberFormat="1" applyFont="1" applyProtection="1"/>
    <xf numFmtId="0" fontId="13" fillId="0" borderId="17" xfId="0" applyFont="1" applyBorder="1" applyAlignment="1" applyProtection="1">
      <alignment vertical="top"/>
    </xf>
    <xf numFmtId="0" fontId="8" fillId="0" borderId="18" xfId="0" applyFont="1" applyBorder="1" applyProtection="1"/>
    <xf numFmtId="4" fontId="8" fillId="0" borderId="19" xfId="0" applyNumberFormat="1" applyFont="1" applyBorder="1" applyProtection="1"/>
    <xf numFmtId="0" fontId="8" fillId="0" borderId="6" xfId="1" applyFont="1" applyBorder="1" applyAlignment="1" applyProtection="1">
      <alignment horizontal="center"/>
    </xf>
    <xf numFmtId="4" fontId="8" fillId="0" borderId="7" xfId="1" applyNumberFormat="1" applyFont="1" applyBorder="1" applyProtection="1"/>
    <xf numFmtId="0" fontId="9" fillId="0" borderId="11" xfId="1" applyFont="1" applyBorder="1" applyAlignment="1" applyProtection="1">
      <alignment horizontal="center"/>
    </xf>
    <xf numFmtId="0" fontId="8" fillId="0" borderId="0" xfId="1" applyFont="1" applyAlignment="1" applyProtection="1"/>
    <xf numFmtId="4" fontId="7" fillId="0" borderId="13" xfId="0" applyNumberFormat="1" applyFont="1" applyBorder="1" applyProtection="1"/>
    <xf numFmtId="0" fontId="8" fillId="0" borderId="20" xfId="1" applyFont="1" applyBorder="1" applyProtection="1"/>
    <xf numFmtId="0" fontId="8" fillId="0" borderId="21" xfId="1" applyFont="1" applyBorder="1" applyProtection="1"/>
    <xf numFmtId="4" fontId="8" fillId="0" borderId="10" xfId="1" applyNumberFormat="1" applyFont="1" applyBorder="1" applyProtection="1"/>
    <xf numFmtId="0" fontId="9" fillId="0" borderId="6" xfId="1" applyFont="1" applyBorder="1" applyProtection="1"/>
    <xf numFmtId="4" fontId="9" fillId="0" borderId="7" xfId="1" applyNumberFormat="1" applyFont="1" applyBorder="1" applyProtection="1"/>
    <xf numFmtId="0" fontId="9" fillId="0" borderId="6" xfId="1" applyFont="1" applyBorder="1" applyAlignment="1" applyProtection="1">
      <alignment horizontal="center"/>
    </xf>
    <xf numFmtId="9" fontId="13" fillId="0" borderId="0" xfId="1" applyNumberFormat="1" applyFont="1" applyProtection="1"/>
    <xf numFmtId="4" fontId="8" fillId="0" borderId="13" xfId="1" applyNumberFormat="1" applyFont="1" applyBorder="1" applyProtection="1"/>
    <xf numFmtId="0" fontId="7" fillId="0" borderId="6" xfId="0" applyFont="1" applyBorder="1" applyProtection="1"/>
    <xf numFmtId="0" fontId="7" fillId="0" borderId="0" xfId="0" applyFont="1" applyProtection="1"/>
    <xf numFmtId="4" fontId="7" fillId="0" borderId="7" xfId="0" applyNumberFormat="1" applyFont="1" applyBorder="1" applyProtection="1"/>
    <xf numFmtId="0" fontId="8" fillId="0" borderId="2" xfId="1" applyFont="1" applyBorder="1" applyProtection="1"/>
    <xf numFmtId="0" fontId="8" fillId="0" borderId="3" xfId="1" applyFont="1" applyBorder="1" applyProtection="1"/>
    <xf numFmtId="4" fontId="7" fillId="0" borderId="0" xfId="0" applyNumberFormat="1" applyFont="1" applyProtection="1"/>
    <xf numFmtId="168" fontId="8" fillId="0" borderId="0" xfId="1" applyNumberFormat="1" applyFont="1" applyProtection="1"/>
    <xf numFmtId="0" fontId="16" fillId="0" borderId="0" xfId="0" applyFont="1" applyAlignment="1" applyProtection="1">
      <alignment horizontal="center" vertical="top"/>
    </xf>
    <xf numFmtId="0" fontId="16" fillId="0" borderId="0" xfId="0" applyFont="1" applyAlignment="1" applyProtection="1">
      <alignment horizontal="left" vertical="top"/>
    </xf>
    <xf numFmtId="0" fontId="17" fillId="0" borderId="0" xfId="0" applyFont="1" applyAlignment="1" applyProtection="1">
      <alignment horizontal="left" vertical="top" wrapText="1"/>
    </xf>
    <xf numFmtId="4" fontId="17" fillId="0" borderId="0" xfId="0" applyNumberFormat="1" applyFont="1" applyAlignment="1" applyProtection="1">
      <alignment horizontal="right" vertical="top"/>
    </xf>
    <xf numFmtId="4" fontId="17" fillId="0" borderId="0" xfId="0" applyNumberFormat="1" applyFont="1" applyAlignment="1" applyProtection="1">
      <alignment horizontal="right" vertical="top" wrapText="1"/>
    </xf>
    <xf numFmtId="0" fontId="17" fillId="0" borderId="0" xfId="0" applyFont="1" applyAlignment="1" applyProtection="1">
      <alignment horizontal="right" vertical="top"/>
    </xf>
    <xf numFmtId="0" fontId="17" fillId="0" borderId="0" xfId="0" applyFont="1" applyAlignment="1" applyProtection="1">
      <alignment vertical="top"/>
    </xf>
    <xf numFmtId="0" fontId="19" fillId="0" borderId="0" xfId="0" applyFont="1" applyAlignment="1" applyProtection="1">
      <alignment horizontal="left"/>
    </xf>
    <xf numFmtId="49" fontId="17" fillId="0" borderId="0" xfId="0" applyNumberFormat="1" applyFont="1" applyAlignment="1" applyProtection="1">
      <alignment horizontal="left" vertical="top"/>
    </xf>
    <xf numFmtId="0" fontId="18" fillId="4" borderId="2" xfId="0" applyFont="1" applyFill="1" applyBorder="1" applyAlignment="1" applyProtection="1">
      <alignment horizontal="left" vertical="top"/>
    </xf>
    <xf numFmtId="0" fontId="18" fillId="4" borderId="3" xfId="0" applyFont="1" applyFill="1" applyBorder="1" applyAlignment="1" applyProtection="1">
      <alignment horizontal="left" vertical="top"/>
    </xf>
    <xf numFmtId="4" fontId="18" fillId="4" borderId="3" xfId="0" applyNumberFormat="1" applyFont="1" applyFill="1" applyBorder="1" applyAlignment="1" applyProtection="1">
      <alignment horizontal="right" vertical="top"/>
    </xf>
    <xf numFmtId="4" fontId="17" fillId="0" borderId="5" xfId="0" applyNumberFormat="1" applyFont="1" applyBorder="1" applyAlignment="1" applyProtection="1">
      <alignment horizontal="right" vertical="top"/>
    </xf>
    <xf numFmtId="0" fontId="17" fillId="0" borderId="6" xfId="0" applyFont="1" applyBorder="1" applyAlignment="1" applyProtection="1">
      <alignment horizontal="right" vertical="top"/>
    </xf>
    <xf numFmtId="49" fontId="17" fillId="0" borderId="6" xfId="0" applyNumberFormat="1" applyFont="1" applyBorder="1" applyAlignment="1" applyProtection="1">
      <alignment horizontal="left" vertical="top"/>
    </xf>
    <xf numFmtId="49" fontId="18" fillId="0" borderId="0" xfId="0" applyNumberFormat="1" applyFont="1" applyAlignment="1" applyProtection="1">
      <alignment horizontal="left" vertical="top"/>
    </xf>
    <xf numFmtId="0" fontId="17" fillId="0" borderId="0" xfId="0" applyFont="1" applyAlignment="1" applyProtection="1">
      <alignment horizontal="left" vertical="top"/>
    </xf>
    <xf numFmtId="4" fontId="17" fillId="0" borderId="7" xfId="0" applyNumberFormat="1" applyFont="1" applyBorder="1" applyAlignment="1" applyProtection="1">
      <alignment horizontal="right" vertical="top"/>
    </xf>
    <xf numFmtId="4" fontId="17" fillId="0" borderId="6" xfId="0" applyNumberFormat="1" applyFont="1" applyBorder="1" applyAlignment="1" applyProtection="1">
      <alignment horizontal="right" vertical="top" shrinkToFit="1"/>
    </xf>
    <xf numFmtId="4" fontId="17" fillId="0" borderId="0" xfId="0" applyNumberFormat="1" applyFont="1" applyAlignment="1" applyProtection="1">
      <alignment horizontal="center" vertical="top" shrinkToFit="1"/>
    </xf>
    <xf numFmtId="49" fontId="18" fillId="0" borderId="6" xfId="0" applyNumberFormat="1" applyFont="1" applyBorder="1" applyAlignment="1" applyProtection="1">
      <alignment horizontal="center" vertical="top"/>
    </xf>
    <xf numFmtId="4" fontId="18" fillId="0" borderId="0" xfId="0" applyNumberFormat="1" applyFont="1" applyAlignment="1" applyProtection="1">
      <alignment horizontal="right" vertical="top"/>
    </xf>
    <xf numFmtId="4" fontId="18" fillId="0" borderId="7" xfId="0" applyNumberFormat="1" applyFont="1" applyBorder="1" applyAlignment="1" applyProtection="1">
      <alignment horizontal="right" vertical="top" wrapText="1"/>
    </xf>
    <xf numFmtId="164" fontId="17" fillId="0" borderId="6" xfId="0" applyNumberFormat="1" applyFont="1" applyBorder="1" applyAlignment="1" applyProtection="1">
      <alignment horizontal="right" vertical="top"/>
    </xf>
    <xf numFmtId="164" fontId="17" fillId="0" borderId="0" xfId="0" applyNumberFormat="1" applyFont="1" applyAlignment="1" applyProtection="1">
      <alignment horizontal="left" vertical="top" wrapText="1"/>
    </xf>
    <xf numFmtId="164" fontId="18" fillId="0" borderId="6" xfId="0" applyNumberFormat="1" applyFont="1" applyBorder="1" applyAlignment="1" applyProtection="1">
      <alignment horizontal="right" vertical="top"/>
    </xf>
    <xf numFmtId="164" fontId="18" fillId="0" borderId="0" xfId="0" applyNumberFormat="1" applyFont="1" applyAlignment="1" applyProtection="1">
      <alignment horizontal="right" vertical="top" wrapText="1"/>
    </xf>
    <xf numFmtId="165" fontId="17" fillId="0" borderId="6" xfId="0" applyNumberFormat="1" applyFont="1" applyBorder="1" applyAlignment="1" applyProtection="1">
      <alignment horizontal="right" vertical="top"/>
    </xf>
    <xf numFmtId="165" fontId="17" fillId="0" borderId="0" xfId="0" applyNumberFormat="1" applyFont="1" applyAlignment="1" applyProtection="1">
      <alignment horizontal="right" vertical="top" wrapText="1"/>
    </xf>
    <xf numFmtId="49" fontId="18" fillId="0" borderId="8" xfId="0" applyNumberFormat="1" applyFont="1" applyBorder="1" applyAlignment="1" applyProtection="1">
      <alignment horizontal="center" vertical="top"/>
    </xf>
    <xf numFmtId="49" fontId="17" fillId="0" borderId="9" xfId="0" applyNumberFormat="1" applyFont="1" applyBorder="1" applyAlignment="1" applyProtection="1">
      <alignment horizontal="left" vertical="top"/>
    </xf>
    <xf numFmtId="0" fontId="18" fillId="0" borderId="9" xfId="0" applyFont="1" applyBorder="1" applyAlignment="1" applyProtection="1">
      <alignment horizontal="left" vertical="top"/>
    </xf>
    <xf numFmtId="4" fontId="18" fillId="0" borderId="9" xfId="0" applyNumberFormat="1" applyFont="1" applyBorder="1" applyAlignment="1" applyProtection="1">
      <alignment horizontal="right" vertical="top"/>
    </xf>
    <xf numFmtId="4" fontId="17" fillId="0" borderId="9" xfId="0" applyNumberFormat="1" applyFont="1" applyBorder="1" applyAlignment="1" applyProtection="1">
      <alignment horizontal="right" vertical="top" wrapText="1"/>
    </xf>
    <xf numFmtId="4" fontId="18" fillId="0" borderId="10" xfId="0" applyNumberFormat="1" applyFont="1" applyBorder="1" applyAlignment="1" applyProtection="1">
      <alignment horizontal="right" vertical="top" wrapText="1"/>
    </xf>
    <xf numFmtId="49" fontId="17" fillId="5" borderId="11" xfId="0" applyNumberFormat="1" applyFont="1" applyFill="1" applyBorder="1" applyAlignment="1" applyProtection="1">
      <alignment horizontal="center" vertical="top"/>
    </xf>
    <xf numFmtId="49" fontId="17" fillId="5" borderId="12" xfId="0" applyNumberFormat="1" applyFont="1" applyFill="1" applyBorder="1" applyAlignment="1" applyProtection="1">
      <alignment horizontal="left" vertical="top"/>
    </xf>
    <xf numFmtId="0" fontId="18" fillId="5" borderId="12" xfId="0" applyFont="1" applyFill="1" applyBorder="1" applyAlignment="1" applyProtection="1">
      <alignment horizontal="left" vertical="top"/>
    </xf>
    <xf numFmtId="4" fontId="18" fillId="5" borderId="12" xfId="0" applyNumberFormat="1" applyFont="1" applyFill="1" applyBorder="1" applyAlignment="1" applyProtection="1">
      <alignment horizontal="right" vertical="top"/>
    </xf>
    <xf numFmtId="4" fontId="17" fillId="5" borderId="12" xfId="0" applyNumberFormat="1" applyFont="1" applyFill="1" applyBorder="1" applyAlignment="1" applyProtection="1">
      <alignment horizontal="right" vertical="top" wrapText="1"/>
    </xf>
    <xf numFmtId="4" fontId="18" fillId="5" borderId="13" xfId="0" applyNumberFormat="1" applyFont="1" applyFill="1" applyBorder="1" applyAlignment="1" applyProtection="1">
      <alignment horizontal="right" vertical="top" wrapText="1"/>
    </xf>
    <xf numFmtId="49" fontId="17" fillId="2" borderId="1" xfId="0" applyNumberFormat="1" applyFont="1" applyFill="1" applyBorder="1" applyAlignment="1" applyProtection="1">
      <alignment horizontal="center" vertical="top" shrinkToFit="1"/>
    </xf>
    <xf numFmtId="49" fontId="17" fillId="2" borderId="1" xfId="0" applyNumberFormat="1" applyFont="1" applyFill="1" applyBorder="1" applyAlignment="1" applyProtection="1">
      <alignment horizontal="left" vertical="top" shrinkToFit="1"/>
    </xf>
    <xf numFmtId="49" fontId="17" fillId="2" borderId="1" xfId="0" applyNumberFormat="1" applyFont="1" applyFill="1" applyBorder="1" applyAlignment="1" applyProtection="1">
      <alignment horizontal="left" vertical="top" wrapText="1"/>
    </xf>
    <xf numFmtId="4" fontId="17" fillId="2" borderId="1" xfId="0" applyNumberFormat="1" applyFont="1" applyFill="1" applyBorder="1" applyAlignment="1" applyProtection="1">
      <alignment horizontal="right" vertical="top" shrinkToFit="1"/>
    </xf>
    <xf numFmtId="49" fontId="18" fillId="3" borderId="2" xfId="0" applyNumberFormat="1" applyFont="1" applyFill="1" applyBorder="1" applyAlignment="1" applyProtection="1">
      <alignment horizontal="left" vertical="top"/>
    </xf>
    <xf numFmtId="4" fontId="17" fillId="3" borderId="3" xfId="0" applyNumberFormat="1" applyFont="1" applyFill="1" applyBorder="1" applyAlignment="1" applyProtection="1">
      <alignment horizontal="right" vertical="top"/>
    </xf>
    <xf numFmtId="4" fontId="17" fillId="3" borderId="3" xfId="0" applyNumberFormat="1" applyFont="1" applyFill="1" applyBorder="1" applyAlignment="1" applyProtection="1">
      <alignment horizontal="right" vertical="top" wrapText="1"/>
    </xf>
    <xf numFmtId="4" fontId="18" fillId="3" borderId="4" xfId="0" applyNumberFormat="1" applyFont="1" applyFill="1" applyBorder="1" applyAlignment="1" applyProtection="1">
      <alignment horizontal="right" vertical="top" wrapText="1"/>
    </xf>
    <xf numFmtId="49" fontId="18" fillId="0" borderId="2" xfId="0" applyNumberFormat="1" applyFont="1" applyBorder="1" applyAlignment="1" applyProtection="1">
      <alignment vertical="top"/>
    </xf>
    <xf numFmtId="49" fontId="18" fillId="0" borderId="3" xfId="0" applyNumberFormat="1" applyFont="1" applyBorder="1" applyAlignment="1" applyProtection="1">
      <alignment horizontal="left" vertical="top"/>
    </xf>
    <xf numFmtId="4" fontId="17" fillId="0" borderId="3" xfId="0" applyNumberFormat="1" applyFont="1" applyBorder="1" applyAlignment="1" applyProtection="1">
      <alignment horizontal="right" vertical="top"/>
    </xf>
    <xf numFmtId="4" fontId="17" fillId="0" borderId="3" xfId="0" applyNumberFormat="1" applyFont="1" applyBorder="1" applyAlignment="1" applyProtection="1">
      <alignment horizontal="right" vertical="top" wrapText="1"/>
    </xf>
    <xf numFmtId="4" fontId="17" fillId="0" borderId="4" xfId="0" applyNumberFormat="1" applyFont="1" applyBorder="1" applyAlignment="1" applyProtection="1">
      <alignment horizontal="right" vertical="top" wrapText="1"/>
    </xf>
    <xf numFmtId="167" fontId="17" fillId="0" borderId="5" xfId="0" applyNumberFormat="1" applyFont="1" applyBorder="1" applyAlignment="1" applyProtection="1">
      <alignment horizontal="left" vertical="top"/>
    </xf>
    <xf numFmtId="0" fontId="17" fillId="0" borderId="5" xfId="0" applyFont="1" applyBorder="1" applyAlignment="1" applyProtection="1">
      <alignment horizontal="center" vertical="top"/>
    </xf>
    <xf numFmtId="0" fontId="17" fillId="0" borderId="5" xfId="0" applyFont="1" applyBorder="1" applyAlignment="1" applyProtection="1">
      <alignment horizontal="left" vertical="top" wrapText="1"/>
    </xf>
    <xf numFmtId="0" fontId="17" fillId="0" borderId="3" xfId="0" applyFont="1" applyBorder="1" applyAlignment="1" applyProtection="1">
      <alignment horizontal="left" vertical="top" wrapText="1"/>
    </xf>
    <xf numFmtId="0" fontId="18" fillId="6" borderId="14" xfId="0" applyFont="1" applyFill="1" applyBorder="1" applyAlignment="1" applyProtection="1">
      <alignment horizontal="left" vertical="top"/>
    </xf>
    <xf numFmtId="0" fontId="18" fillId="6" borderId="15" xfId="0" applyFont="1" applyFill="1" applyBorder="1" applyAlignment="1" applyProtection="1">
      <alignment horizontal="left" vertical="top"/>
    </xf>
    <xf numFmtId="4" fontId="18" fillId="6" borderId="15" xfId="0" applyNumberFormat="1" applyFont="1" applyFill="1" applyBorder="1" applyAlignment="1" applyProtection="1">
      <alignment horizontal="right" vertical="top"/>
    </xf>
    <xf numFmtId="4" fontId="18" fillId="6" borderId="1" xfId="0" applyNumberFormat="1" applyFont="1" applyFill="1" applyBorder="1" applyAlignment="1" applyProtection="1">
      <alignment horizontal="right" vertical="top" shrinkToFit="1"/>
    </xf>
    <xf numFmtId="0" fontId="9" fillId="0" borderId="5" xfId="3" applyFont="1" applyFill="1" applyBorder="1" applyAlignment="1">
      <alignment horizontal="left" vertical="top" wrapText="1"/>
    </xf>
    <xf numFmtId="0" fontId="9" fillId="0" borderId="0" xfId="0" applyFont="1" applyAlignment="1">
      <alignment vertical="top" wrapText="1"/>
    </xf>
    <xf numFmtId="0" fontId="9" fillId="0" borderId="0" xfId="11" applyFont="1"/>
    <xf numFmtId="4" fontId="9" fillId="0" borderId="0" xfId="0" applyNumberFormat="1" applyFont="1"/>
    <xf numFmtId="170" fontId="9" fillId="0" borderId="0" xfId="0" applyNumberFormat="1" applyFont="1" applyAlignment="1">
      <alignment vertical="top"/>
    </xf>
    <xf numFmtId="0" fontId="9" fillId="0" borderId="0" xfId="0" applyFont="1" applyAlignment="1">
      <alignment vertical="top"/>
    </xf>
    <xf numFmtId="4" fontId="8" fillId="0" borderId="0" xfId="0" applyNumberFormat="1" applyFont="1"/>
    <xf numFmtId="0" fontId="8" fillId="0" borderId="0" xfId="0" applyFont="1" applyAlignment="1">
      <alignment vertical="top" wrapText="1"/>
    </xf>
    <xf numFmtId="0" fontId="9" fillId="0" borderId="0" xfId="0" applyFont="1"/>
    <xf numFmtId="0" fontId="9" fillId="0" borderId="0" xfId="0" applyFont="1" applyAlignment="1">
      <alignment horizontal="center"/>
    </xf>
    <xf numFmtId="3" fontId="9" fillId="0" borderId="0" xfId="0" applyNumberFormat="1" applyFont="1" applyAlignment="1">
      <alignment horizontal="center" vertical="top"/>
    </xf>
    <xf numFmtId="169" fontId="9" fillId="0" borderId="0" xfId="0" applyNumberFormat="1" applyFont="1" applyAlignment="1">
      <alignment horizontal="right"/>
    </xf>
    <xf numFmtId="4" fontId="8" fillId="0" borderId="0" xfId="1" applyNumberFormat="1" applyFont="1" applyAlignment="1" applyProtection="1">
      <alignment horizontal="left"/>
    </xf>
    <xf numFmtId="0" fontId="17" fillId="0" borderId="3" xfId="0" applyFont="1" applyBorder="1" applyAlignment="1" applyProtection="1">
      <alignment horizontal="left" vertical="top" wrapText="1"/>
    </xf>
    <xf numFmtId="1" fontId="13" fillId="0" borderId="0" xfId="3" applyNumberFormat="1" applyFont="1" applyAlignment="1" applyProtection="1">
      <alignment wrapText="1"/>
    </xf>
    <xf numFmtId="0" fontId="9" fillId="0" borderId="0" xfId="3" applyFont="1" applyAlignment="1" applyProtection="1">
      <alignment vertical="top" wrapText="1"/>
    </xf>
    <xf numFmtId="0" fontId="16" fillId="0" borderId="0" xfId="0" applyFont="1" applyAlignment="1" applyProtection="1">
      <alignment horizontal="center" vertical="top"/>
      <protection locked="0"/>
    </xf>
    <xf numFmtId="0" fontId="16" fillId="0" borderId="0" xfId="0" applyFont="1" applyAlignment="1" applyProtection="1">
      <alignment horizontal="left" vertical="top"/>
      <protection locked="0"/>
    </xf>
    <xf numFmtId="4" fontId="17" fillId="0" borderId="0" xfId="0" applyNumberFormat="1" applyFont="1" applyAlignment="1" applyProtection="1">
      <alignment horizontal="right" vertical="top" wrapText="1"/>
      <protection locked="0"/>
    </xf>
    <xf numFmtId="0" fontId="17" fillId="0" borderId="0" xfId="0" applyFont="1" applyAlignment="1" applyProtection="1">
      <alignment horizontal="right" vertical="top"/>
      <protection locked="0"/>
    </xf>
    <xf numFmtId="0" fontId="17" fillId="0" borderId="0" xfId="0" applyFont="1" applyAlignment="1" applyProtection="1">
      <alignment vertical="top"/>
      <protection locked="0"/>
    </xf>
    <xf numFmtId="0" fontId="19" fillId="0" borderId="0" xfId="0" applyFont="1" applyAlignment="1" applyProtection="1">
      <alignment horizontal="left"/>
      <protection locked="0"/>
    </xf>
    <xf numFmtId="49" fontId="17" fillId="0" borderId="0" xfId="0" applyNumberFormat="1" applyFont="1" applyAlignment="1" applyProtection="1">
      <alignment horizontal="left" vertical="top"/>
      <protection locked="0"/>
    </xf>
    <xf numFmtId="0" fontId="18" fillId="4" borderId="2" xfId="0" applyFont="1" applyFill="1" applyBorder="1" applyAlignment="1" applyProtection="1">
      <alignment horizontal="left" vertical="top"/>
      <protection locked="0"/>
    </xf>
    <xf numFmtId="0" fontId="18" fillId="4" borderId="3" xfId="0" applyFont="1" applyFill="1" applyBorder="1" applyAlignment="1" applyProtection="1">
      <alignment horizontal="left" vertical="top"/>
      <protection locked="0"/>
    </xf>
    <xf numFmtId="0" fontId="17" fillId="0" borderId="6" xfId="0" applyFont="1" applyBorder="1" applyAlignment="1" applyProtection="1">
      <alignment horizontal="right" vertical="top"/>
      <protection locked="0"/>
    </xf>
    <xf numFmtId="49" fontId="17" fillId="0" borderId="6" xfId="0" applyNumberFormat="1" applyFont="1" applyBorder="1" applyAlignment="1" applyProtection="1">
      <alignment horizontal="left" vertical="top"/>
      <protection locked="0"/>
    </xf>
    <xf numFmtId="49" fontId="18" fillId="0" borderId="0" xfId="0" applyNumberFormat="1" applyFont="1" applyAlignment="1" applyProtection="1">
      <alignment horizontal="left" vertical="top"/>
      <protection locked="0"/>
    </xf>
    <xf numFmtId="0" fontId="17" fillId="0" borderId="0" xfId="0" applyFont="1" applyAlignment="1" applyProtection="1">
      <alignment horizontal="left" vertical="top"/>
      <protection locked="0"/>
    </xf>
    <xf numFmtId="4" fontId="17" fillId="0" borderId="7" xfId="0" applyNumberFormat="1" applyFont="1" applyBorder="1" applyAlignment="1" applyProtection="1">
      <alignment horizontal="right" vertical="top"/>
      <protection locked="0"/>
    </xf>
    <xf numFmtId="4" fontId="17" fillId="0" borderId="6" xfId="0" applyNumberFormat="1" applyFont="1" applyBorder="1" applyAlignment="1" applyProtection="1">
      <alignment horizontal="right" vertical="top" shrinkToFit="1"/>
      <protection locked="0"/>
    </xf>
    <xf numFmtId="4" fontId="17" fillId="0" borderId="0" xfId="0" applyNumberFormat="1" applyFont="1" applyAlignment="1" applyProtection="1">
      <alignment horizontal="center" vertical="top" shrinkToFit="1"/>
      <protection locked="0"/>
    </xf>
    <xf numFmtId="49" fontId="18" fillId="0" borderId="6" xfId="0" applyNumberFormat="1" applyFont="1" applyBorder="1" applyAlignment="1" applyProtection="1">
      <alignment horizontal="center" vertical="top"/>
      <protection locked="0"/>
    </xf>
    <xf numFmtId="0" fontId="18" fillId="0" borderId="0" xfId="0" applyFont="1" applyAlignment="1" applyProtection="1">
      <alignment horizontal="left" vertical="top" wrapText="1"/>
      <protection locked="0"/>
    </xf>
    <xf numFmtId="4" fontId="18" fillId="0" borderId="0" xfId="0" applyNumberFormat="1" applyFont="1" applyAlignment="1" applyProtection="1">
      <alignment horizontal="right" vertical="top"/>
      <protection locked="0"/>
    </xf>
    <xf numFmtId="4" fontId="18" fillId="0" borderId="7" xfId="0" applyNumberFormat="1" applyFont="1" applyBorder="1" applyAlignment="1" applyProtection="1">
      <alignment horizontal="right" vertical="top" wrapText="1"/>
      <protection locked="0"/>
    </xf>
    <xf numFmtId="164" fontId="17" fillId="0" borderId="6" xfId="0" applyNumberFormat="1" applyFont="1" applyBorder="1" applyAlignment="1" applyProtection="1">
      <alignment horizontal="right" vertical="top"/>
      <protection locked="0"/>
    </xf>
    <xf numFmtId="164" fontId="17" fillId="0" borderId="0" xfId="0" applyNumberFormat="1" applyFont="1" applyAlignment="1" applyProtection="1">
      <alignment horizontal="left" vertical="top" wrapText="1"/>
      <protection locked="0"/>
    </xf>
    <xf numFmtId="164" fontId="18" fillId="0" borderId="6" xfId="0" applyNumberFormat="1" applyFont="1" applyBorder="1" applyAlignment="1" applyProtection="1">
      <alignment horizontal="right" vertical="top"/>
      <protection locked="0"/>
    </xf>
    <xf numFmtId="164" fontId="18" fillId="0" borderId="0" xfId="0" applyNumberFormat="1" applyFont="1" applyAlignment="1" applyProtection="1">
      <alignment horizontal="right" vertical="top" wrapText="1"/>
      <protection locked="0"/>
    </xf>
    <xf numFmtId="165" fontId="17" fillId="0" borderId="6" xfId="0" applyNumberFormat="1" applyFont="1" applyBorder="1" applyAlignment="1" applyProtection="1">
      <alignment horizontal="right" vertical="top"/>
      <protection locked="0"/>
    </xf>
    <xf numFmtId="165" fontId="17" fillId="0" borderId="0" xfId="0" applyNumberFormat="1" applyFont="1" applyAlignment="1" applyProtection="1">
      <alignment horizontal="right" vertical="top" wrapText="1"/>
      <protection locked="0"/>
    </xf>
    <xf numFmtId="49" fontId="18" fillId="0" borderId="8" xfId="0" applyNumberFormat="1" applyFont="1" applyBorder="1" applyAlignment="1" applyProtection="1">
      <alignment horizontal="center" vertical="top"/>
      <protection locked="0"/>
    </xf>
    <xf numFmtId="49" fontId="17" fillId="0" borderId="9" xfId="0" applyNumberFormat="1" applyFont="1" applyBorder="1" applyAlignment="1" applyProtection="1">
      <alignment horizontal="left" vertical="top"/>
      <protection locked="0"/>
    </xf>
    <xf numFmtId="0" fontId="18" fillId="0" borderId="9" xfId="0" applyFont="1" applyBorder="1" applyAlignment="1" applyProtection="1">
      <alignment horizontal="left" vertical="top"/>
      <protection locked="0"/>
    </xf>
    <xf numFmtId="4" fontId="18" fillId="0" borderId="9" xfId="0" applyNumberFormat="1" applyFont="1" applyBorder="1" applyAlignment="1" applyProtection="1">
      <alignment horizontal="right" vertical="top"/>
      <protection locked="0"/>
    </xf>
    <xf numFmtId="4" fontId="17" fillId="0" borderId="9" xfId="0" applyNumberFormat="1" applyFont="1" applyBorder="1" applyAlignment="1" applyProtection="1">
      <alignment horizontal="right" vertical="top" wrapText="1"/>
      <protection locked="0"/>
    </xf>
    <xf numFmtId="4" fontId="18" fillId="0" borderId="10" xfId="0" applyNumberFormat="1" applyFont="1" applyBorder="1" applyAlignment="1" applyProtection="1">
      <alignment horizontal="right" vertical="top" wrapText="1"/>
      <protection locked="0"/>
    </xf>
    <xf numFmtId="49" fontId="17" fillId="5" borderId="11" xfId="0" applyNumberFormat="1" applyFont="1" applyFill="1" applyBorder="1" applyAlignment="1" applyProtection="1">
      <alignment horizontal="center" vertical="top"/>
      <protection locked="0"/>
    </xf>
    <xf numFmtId="49" fontId="17" fillId="5" borderId="12" xfId="0" applyNumberFormat="1" applyFont="1" applyFill="1" applyBorder="1" applyAlignment="1" applyProtection="1">
      <alignment horizontal="left" vertical="top"/>
      <protection locked="0"/>
    </xf>
    <xf numFmtId="0" fontId="18" fillId="5" borderId="12" xfId="0" applyFont="1" applyFill="1" applyBorder="1" applyAlignment="1" applyProtection="1">
      <alignment horizontal="left" vertical="top"/>
      <protection locked="0"/>
    </xf>
    <xf numFmtId="4" fontId="17" fillId="5" borderId="12" xfId="0" applyNumberFormat="1" applyFont="1" applyFill="1" applyBorder="1" applyAlignment="1" applyProtection="1">
      <alignment horizontal="right" vertical="top" wrapText="1"/>
      <protection locked="0"/>
    </xf>
    <xf numFmtId="4" fontId="18" fillId="5" borderId="13" xfId="0" applyNumberFormat="1" applyFont="1" applyFill="1" applyBorder="1" applyAlignment="1" applyProtection="1">
      <alignment horizontal="right" vertical="top" wrapText="1"/>
      <protection locked="0"/>
    </xf>
    <xf numFmtId="49" fontId="17" fillId="2" borderId="1" xfId="0" applyNumberFormat="1" applyFont="1" applyFill="1" applyBorder="1" applyAlignment="1" applyProtection="1">
      <alignment horizontal="center" vertical="top" shrinkToFit="1"/>
      <protection locked="0"/>
    </xf>
    <xf numFmtId="49" fontId="17" fillId="2" borderId="1" xfId="0" applyNumberFormat="1" applyFont="1" applyFill="1" applyBorder="1" applyAlignment="1" applyProtection="1">
      <alignment horizontal="left" vertical="top" shrinkToFit="1"/>
      <protection locked="0"/>
    </xf>
    <xf numFmtId="49" fontId="17" fillId="2" borderId="1" xfId="0" applyNumberFormat="1" applyFont="1" applyFill="1" applyBorder="1" applyAlignment="1" applyProtection="1">
      <alignment horizontal="left" vertical="top" wrapText="1"/>
      <protection locked="0"/>
    </xf>
    <xf numFmtId="49" fontId="18" fillId="3" borderId="2" xfId="0" applyNumberFormat="1" applyFont="1" applyFill="1" applyBorder="1" applyAlignment="1" applyProtection="1">
      <alignment horizontal="left" vertical="top"/>
      <protection locked="0"/>
    </xf>
    <xf numFmtId="4" fontId="17" fillId="3" borderId="3" xfId="0" applyNumberFormat="1" applyFont="1" applyFill="1" applyBorder="1" applyAlignment="1" applyProtection="1">
      <alignment horizontal="right" vertical="top"/>
      <protection locked="0"/>
    </xf>
    <xf numFmtId="4" fontId="17" fillId="3" borderId="3" xfId="0" applyNumberFormat="1" applyFont="1" applyFill="1" applyBorder="1" applyAlignment="1" applyProtection="1">
      <alignment horizontal="right" vertical="top" wrapText="1"/>
      <protection locked="0"/>
    </xf>
    <xf numFmtId="4" fontId="18" fillId="3" borderId="4" xfId="0" applyNumberFormat="1" applyFont="1" applyFill="1" applyBorder="1" applyAlignment="1" applyProtection="1">
      <alignment horizontal="right" vertical="top" wrapText="1"/>
      <protection locked="0"/>
    </xf>
    <xf numFmtId="49" fontId="18" fillId="0" borderId="2" xfId="0" applyNumberFormat="1" applyFont="1" applyBorder="1" applyAlignment="1" applyProtection="1">
      <alignment vertical="top"/>
      <protection locked="0"/>
    </xf>
    <xf numFmtId="4" fontId="17" fillId="0" borderId="4" xfId="0" applyNumberFormat="1" applyFont="1" applyBorder="1" applyAlignment="1" applyProtection="1">
      <alignment horizontal="right" vertical="top" wrapText="1"/>
      <protection locked="0"/>
    </xf>
    <xf numFmtId="167" fontId="17" fillId="0" borderId="5" xfId="0" applyNumberFormat="1" applyFont="1" applyBorder="1" applyAlignment="1" applyProtection="1">
      <alignment horizontal="left" vertical="top"/>
      <protection locked="0"/>
    </xf>
    <xf numFmtId="0" fontId="17" fillId="0" borderId="5" xfId="0" applyFont="1" applyBorder="1" applyAlignment="1" applyProtection="1">
      <alignment horizontal="center" vertical="top"/>
      <protection locked="0"/>
    </xf>
    <xf numFmtId="0" fontId="17" fillId="0" borderId="5" xfId="0" applyFont="1" applyBorder="1" applyAlignment="1" applyProtection="1">
      <alignment horizontal="left" vertical="top" wrapText="1"/>
      <protection locked="0"/>
    </xf>
    <xf numFmtId="170" fontId="9" fillId="0" borderId="0" xfId="0" applyNumberFormat="1" applyFont="1" applyAlignment="1" applyProtection="1">
      <alignment vertical="top"/>
      <protection locked="0"/>
    </xf>
    <xf numFmtId="3" fontId="9" fillId="0" borderId="0" xfId="0" applyNumberFormat="1" applyFont="1" applyAlignment="1" applyProtection="1">
      <alignment horizontal="center" vertical="top"/>
      <protection locked="0"/>
    </xf>
    <xf numFmtId="0" fontId="9" fillId="0" borderId="0" xfId="0" applyFont="1" applyAlignment="1" applyProtection="1">
      <alignment vertical="top" wrapText="1"/>
      <protection locked="0"/>
    </xf>
    <xf numFmtId="0" fontId="9" fillId="0" borderId="0" xfId="11" applyFont="1" applyProtection="1">
      <protection locked="0"/>
    </xf>
    <xf numFmtId="169" fontId="9" fillId="0" borderId="0" xfId="0" applyNumberFormat="1" applyFont="1" applyAlignment="1" applyProtection="1">
      <alignment horizontal="right"/>
      <protection locked="0"/>
    </xf>
    <xf numFmtId="4" fontId="9" fillId="0" borderId="0" xfId="0" applyNumberFormat="1" applyFont="1" applyProtection="1">
      <protection locked="0"/>
    </xf>
    <xf numFmtId="0" fontId="18" fillId="6" borderId="14" xfId="0" applyFont="1" applyFill="1" applyBorder="1" applyAlignment="1" applyProtection="1">
      <alignment horizontal="left" vertical="top"/>
      <protection locked="0"/>
    </xf>
    <xf numFmtId="0" fontId="18" fillId="6" borderId="15" xfId="0" applyFont="1" applyFill="1" applyBorder="1" applyAlignment="1" applyProtection="1">
      <alignment horizontal="left" vertical="top"/>
      <protection locked="0"/>
    </xf>
    <xf numFmtId="4" fontId="18" fillId="6" borderId="15" xfId="0" applyNumberFormat="1" applyFont="1" applyFill="1" applyBorder="1" applyAlignment="1" applyProtection="1">
      <alignment horizontal="right" vertical="top"/>
      <protection locked="0"/>
    </xf>
    <xf numFmtId="4" fontId="18" fillId="6" borderId="1" xfId="0" applyNumberFormat="1" applyFont="1" applyFill="1" applyBorder="1" applyAlignment="1" applyProtection="1">
      <alignment horizontal="right" vertical="top" shrinkToFit="1"/>
      <protection locked="0"/>
    </xf>
    <xf numFmtId="0" fontId="9" fillId="0" borderId="0" xfId="0" applyFont="1" applyAlignment="1" applyProtection="1">
      <alignment vertical="top"/>
      <protection locked="0"/>
    </xf>
    <xf numFmtId="0" fontId="8" fillId="0" borderId="0" xfId="0" applyFont="1" applyAlignment="1" applyProtection="1">
      <alignment vertical="top" wrapText="1"/>
      <protection locked="0"/>
    </xf>
    <xf numFmtId="0" fontId="9" fillId="0" borderId="0" xfId="0" applyFont="1" applyProtection="1">
      <protection locked="0"/>
    </xf>
    <xf numFmtId="0" fontId="17" fillId="0" borderId="5" xfId="0" applyFont="1" applyBorder="1" applyAlignment="1" applyProtection="1">
      <alignment horizontal="center" vertical="top" wrapText="1"/>
      <protection locked="0"/>
    </xf>
    <xf numFmtId="0" fontId="17" fillId="0" borderId="22" xfId="0" applyFont="1" applyBorder="1" applyAlignment="1" applyProtection="1">
      <alignment horizontal="center" vertical="top"/>
      <protection locked="0"/>
    </xf>
    <xf numFmtId="0" fontId="17" fillId="0" borderId="22" xfId="0" applyFont="1" applyBorder="1" applyAlignment="1" applyProtection="1">
      <alignment horizontal="left" vertical="top" wrapText="1"/>
      <protection locked="0"/>
    </xf>
    <xf numFmtId="4" fontId="17" fillId="0" borderId="22" xfId="0" applyNumberFormat="1" applyFont="1" applyBorder="1" applyAlignment="1" applyProtection="1">
      <alignment horizontal="right" vertical="top"/>
      <protection locked="0"/>
    </xf>
    <xf numFmtId="0" fontId="17" fillId="0" borderId="0" xfId="0" applyFont="1" applyAlignment="1" applyProtection="1">
      <alignment horizontal="left" vertical="top" wrapText="1"/>
      <protection locked="0"/>
    </xf>
    <xf numFmtId="0" fontId="18" fillId="3" borderId="3" xfId="0" applyFont="1" applyFill="1" applyBorder="1" applyAlignment="1" applyProtection="1">
      <alignment horizontal="left" vertical="top"/>
      <protection locked="0"/>
    </xf>
    <xf numFmtId="49" fontId="18" fillId="0" borderId="3" xfId="0" applyNumberFormat="1" applyFont="1" applyBorder="1" applyAlignment="1" applyProtection="1">
      <alignment vertical="top"/>
      <protection locked="0"/>
    </xf>
    <xf numFmtId="0" fontId="18" fillId="0" borderId="0" xfId="0" applyFont="1" applyAlignment="1" applyProtection="1">
      <alignment horizontal="left" vertical="top"/>
    </xf>
    <xf numFmtId="0" fontId="18" fillId="3" borderId="3" xfId="0" applyFont="1" applyFill="1" applyBorder="1" applyAlignment="1" applyProtection="1">
      <alignment horizontal="left" vertical="top" wrapText="1"/>
      <protection locked="0"/>
    </xf>
    <xf numFmtId="49" fontId="18" fillId="0" borderId="3" xfId="0" applyNumberFormat="1" applyFont="1" applyBorder="1" applyAlignment="1" applyProtection="1">
      <alignment vertical="top" wrapText="1"/>
      <protection locked="0"/>
    </xf>
    <xf numFmtId="0" fontId="17" fillId="0" borderId="0" xfId="0" applyFont="1" applyAlignment="1" applyProtection="1">
      <alignment horizontal="left" vertical="top" wrapText="1"/>
      <protection locked="0"/>
    </xf>
    <xf numFmtId="167" fontId="17" fillId="0" borderId="22" xfId="0" applyNumberFormat="1" applyFont="1" applyBorder="1" applyAlignment="1" applyProtection="1">
      <alignment horizontal="left" vertical="top"/>
      <protection locked="0"/>
    </xf>
    <xf numFmtId="0" fontId="17" fillId="0" borderId="22" xfId="0" applyFont="1" applyBorder="1" applyAlignment="1" applyProtection="1">
      <alignment horizontal="center" vertical="top" wrapText="1"/>
      <protection locked="0"/>
    </xf>
    <xf numFmtId="0" fontId="23" fillId="0" borderId="5" xfId="0" applyFont="1" applyBorder="1" applyAlignment="1" applyProtection="1">
      <alignment horizontal="left" vertical="top" wrapText="1"/>
    </xf>
    <xf numFmtId="4" fontId="23" fillId="0" borderId="5" xfId="0" applyNumberFormat="1" applyFont="1" applyBorder="1" applyAlignment="1" applyProtection="1">
      <alignment horizontal="right" vertical="top"/>
    </xf>
    <xf numFmtId="0" fontId="17" fillId="0" borderId="19" xfId="0" applyFont="1" applyBorder="1" applyAlignment="1" applyProtection="1">
      <alignment horizontal="left" vertical="top" wrapText="1"/>
    </xf>
    <xf numFmtId="0" fontId="17" fillId="0" borderId="13" xfId="0" applyFont="1" applyBorder="1" applyAlignment="1" applyProtection="1">
      <alignment horizontal="left" vertical="top" wrapText="1"/>
    </xf>
    <xf numFmtId="4" fontId="17" fillId="0" borderId="2" xfId="0" applyNumberFormat="1" applyFont="1" applyBorder="1" applyAlignment="1" applyProtection="1">
      <alignment horizontal="right" vertical="top"/>
    </xf>
    <xf numFmtId="4" fontId="17" fillId="0" borderId="19" xfId="0" applyNumberFormat="1" applyFont="1" applyBorder="1" applyAlignment="1" applyProtection="1">
      <alignment horizontal="right" vertical="top"/>
      <protection locked="0"/>
    </xf>
    <xf numFmtId="4" fontId="17" fillId="0" borderId="13" xfId="0" applyNumberFormat="1" applyFont="1" applyBorder="1" applyAlignment="1" applyProtection="1">
      <alignment horizontal="right" vertical="top"/>
      <protection locked="0"/>
    </xf>
    <xf numFmtId="4" fontId="17" fillId="0" borderId="18" xfId="0" applyNumberFormat="1" applyFont="1" applyBorder="1" applyAlignment="1" applyProtection="1">
      <alignment horizontal="right" vertical="top"/>
      <protection locked="0"/>
    </xf>
    <xf numFmtId="49" fontId="9" fillId="0" borderId="0" xfId="3" applyNumberFormat="1" applyFont="1" applyAlignment="1">
      <alignment vertical="top" wrapText="1"/>
    </xf>
    <xf numFmtId="49" fontId="9" fillId="0" borderId="0" xfId="3" applyNumberFormat="1" applyFont="1" applyFill="1" applyAlignment="1">
      <alignment vertical="top" wrapText="1"/>
    </xf>
    <xf numFmtId="0" fontId="17" fillId="0" borderId="0" xfId="0" applyFont="1" applyAlignment="1" applyProtection="1">
      <alignment horizontal="left" vertical="top" wrapText="1"/>
      <protection locked="0"/>
    </xf>
    <xf numFmtId="49" fontId="18" fillId="0" borderId="3" xfId="0" applyNumberFormat="1" applyFont="1" applyBorder="1" applyAlignment="1" applyProtection="1">
      <alignment vertical="top" wrapText="1"/>
      <protection locked="0"/>
    </xf>
    <xf numFmtId="0" fontId="18" fillId="3" borderId="3"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xf>
  </cellXfs>
  <cellStyles count="18">
    <cellStyle name="Comma [0] 2" xfId="15" xr:uid="{E808A388-7913-4519-BFEC-BC088FC7AA70}"/>
    <cellStyle name="Comma 2" xfId="16" xr:uid="{93E259D5-41C6-499F-B2D2-B2CDC93202B5}"/>
    <cellStyle name="Currency 2" xfId="17" xr:uid="{C1C458C8-6AFE-4FB5-8D28-C10E4DFB057F}"/>
    <cellStyle name="Excel Built-in Normal" xfId="11" xr:uid="{00000000-0005-0000-0000-000000000000}"/>
    <cellStyle name="Navadno" xfId="0" builtinId="0"/>
    <cellStyle name="Navadno 11" xfId="3" xr:uid="{00000000-0005-0000-0000-000002000000}"/>
    <cellStyle name="Navadno 2" xfId="2" xr:uid="{00000000-0005-0000-0000-000003000000}"/>
    <cellStyle name="Navadno 2 2" xfId="6" xr:uid="{00000000-0005-0000-0000-000004000000}"/>
    <cellStyle name="Navadno 3" xfId="7" xr:uid="{00000000-0005-0000-0000-000005000000}"/>
    <cellStyle name="Navadno 4" xfId="5" xr:uid="{00000000-0005-0000-0000-000006000000}"/>
    <cellStyle name="Navadno 4 2" xfId="12" xr:uid="{D487DBDF-7831-48E4-B062-D6E2488238F2}"/>
    <cellStyle name="Navadno 5" xfId="8" xr:uid="{00000000-0005-0000-0000-000007000000}"/>
    <cellStyle name="Navadno 6" xfId="9" xr:uid="{00000000-0005-0000-0000-000008000000}"/>
    <cellStyle name="Navadno_VRS.PZI izvajalske cene" xfId="1" xr:uid="{00000000-0005-0000-0000-000009000000}"/>
    <cellStyle name="Normal 2" xfId="13" xr:uid="{C2581F36-1717-420F-A084-5EC341174E06}"/>
    <cellStyle name="Odstotek 2" xfId="10" xr:uid="{00000000-0005-0000-0000-00000A000000}"/>
    <cellStyle name="Popis_stevilo" xfId="14" xr:uid="{D648436F-35B8-440C-95C0-84D674E8112A}"/>
    <cellStyle name="Vejica 2 2" xfId="4" xr:uid="{00000000-0005-0000-0000-00000B000000}"/>
  </cellStyles>
  <dxfs count="0"/>
  <tableStyles count="0" defaultTableStyle="TableStyleMedium2" defaultPivotStyle="PivotStyleLight16"/>
  <colors>
    <mruColors>
      <color rgb="FF5B37D5"/>
      <color rgb="FF7BA3E5"/>
      <color rgb="FFB2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brozG/Desktop/Projekt,%20d.d/4-Projekti/Raz&#353;iritev%20mostu%20Tolminka/Tolminka_podloge/Predracun_most_Tolm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OVNI/Borjana-Robidi&#353;&#263;e/PZI/Borjana_popis_19_po%20r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brozG/Desktop/Projekt,%20d.d/4-Projekti/Predel-Bovec/Predel-Bovec%20razpis_sc-04.0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ilo&#353;/Downloads/stolp/dokumenti/My%20Documents/Delo%20Hidroin&#382;eniring/Klini&#269;ni%20center/Projekt/Predra&#269;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LOVNI/&#268;rna-&#352;entvid/PZI-2017/3-1_&#268;rna_PZI_skupaj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opisi"/>
      <sheetName val="Rekapitulacija"/>
      <sheetName val="Poročilo o združljivosti"/>
    </sheetNames>
    <sheetDataSet>
      <sheetData sheetId="0" refreshError="1"/>
      <sheetData sheetId="1">
        <row r="201">
          <cell r="F201">
            <v>115441.12000000001</v>
          </cell>
        </row>
        <row r="282">
          <cell r="F282">
            <v>54080.875</v>
          </cell>
        </row>
        <row r="324">
          <cell r="F324">
            <v>24300</v>
          </cell>
        </row>
        <row r="364">
          <cell r="F364">
            <v>13392.5</v>
          </cell>
        </row>
        <row r="614">
          <cell r="F614">
            <v>214620.81</v>
          </cell>
        </row>
        <row r="692">
          <cell r="F692">
            <v>26695</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sheetName val="Kanalizacija"/>
      <sheetName val="Vodovod"/>
      <sheetName val="Vodovod-priključki"/>
      <sheetName val="REKAPITULACIJA"/>
      <sheetName val="HPR_SD_stara verzija"/>
    </sheetNames>
    <sheetDataSet>
      <sheetData sheetId="0">
        <row r="38">
          <cell r="B38">
            <v>1</v>
          </cell>
        </row>
        <row r="40">
          <cell r="B4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Skupna REK"/>
      <sheetName val="UVOD V PREDRAČUN (2)"/>
      <sheetName val="REKAPITULACIJA I + II"/>
      <sheetName val="REKAPITULACIJA I"/>
      <sheetName val="Ceste I"/>
      <sheetName val="Odvodnjavanje I"/>
      <sheetName val="REKAPITULACIJA II"/>
      <sheetName val="Ceste II"/>
      <sheetName val="Odvodnjavanje II"/>
      <sheetName val="REK Konstrukcije"/>
      <sheetName val="UVOD V PREDRAČUN"/>
      <sheetName val="RV"/>
      <sheetName val="PK"/>
      <sheetName val="OK"/>
      <sheetName val="PROPUST"/>
      <sheetName val="Ostalo"/>
      <sheetName val="HPR_SD_stara verzija"/>
    </sheetNames>
    <sheetDataSet>
      <sheetData sheetId="0">
        <row r="31">
          <cell r="B31" t="str">
            <v>GRADBENOOBRTNIŠKA DELA</v>
          </cell>
        </row>
        <row r="33">
          <cell r="B33" t="str">
            <v>3.</v>
          </cell>
        </row>
        <row r="35">
          <cell r="B35" t="str">
            <v>Rekonstrukcija regionalne ceste
R1-203/1002 Predel-Bovec, od km 4,400 do km 6,500</v>
          </cell>
        </row>
        <row r="41">
          <cell r="B41">
            <v>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ŠKA II"/>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in odvodnjavanje"/>
      <sheetName val="REKAPITULACIJA"/>
      <sheetName val="HPR_SD_stara verzija"/>
    </sheetNames>
    <sheetDataSet>
      <sheetData sheetId="0">
        <row r="38">
          <cell r="B38">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31"/>
  <sheetViews>
    <sheetView view="pageBreakPreview" zoomScaleNormal="100" zoomScaleSheetLayoutView="100" workbookViewId="0">
      <selection activeCell="E4" sqref="E4"/>
    </sheetView>
  </sheetViews>
  <sheetFormatPr defaultRowHeight="14.25"/>
  <cols>
    <col min="1" max="2" width="9.140625" style="53"/>
    <col min="3" max="3" width="90.5703125" style="53" customWidth="1"/>
    <col min="4" max="4" width="8.7109375" style="53" customWidth="1"/>
    <col min="5" max="5" width="17.85546875" style="57" customWidth="1"/>
    <col min="6" max="258" width="9.140625" style="53"/>
    <col min="259" max="259" width="50.5703125" style="53" customWidth="1"/>
    <col min="260" max="260" width="9.140625" style="53"/>
    <col min="261" max="261" width="13.85546875" style="53" customWidth="1"/>
    <col min="262" max="514" width="9.140625" style="53"/>
    <col min="515" max="515" width="50.5703125" style="53" customWidth="1"/>
    <col min="516" max="516" width="9.140625" style="53"/>
    <col min="517" max="517" width="13.85546875" style="53" customWidth="1"/>
    <col min="518" max="770" width="9.140625" style="53"/>
    <col min="771" max="771" width="50.5703125" style="53" customWidth="1"/>
    <col min="772" max="772" width="9.140625" style="53"/>
    <col min="773" max="773" width="13.85546875" style="53" customWidth="1"/>
    <col min="774" max="1026" width="9.140625" style="53"/>
    <col min="1027" max="1027" width="50.5703125" style="53" customWidth="1"/>
    <col min="1028" max="1028" width="9.140625" style="53"/>
    <col min="1029" max="1029" width="13.85546875" style="53" customWidth="1"/>
    <col min="1030" max="1282" width="9.140625" style="53"/>
    <col min="1283" max="1283" width="50.5703125" style="53" customWidth="1"/>
    <col min="1284" max="1284" width="9.140625" style="53"/>
    <col min="1285" max="1285" width="13.85546875" style="53" customWidth="1"/>
    <col min="1286" max="1538" width="9.140625" style="53"/>
    <col min="1539" max="1539" width="50.5703125" style="53" customWidth="1"/>
    <col min="1540" max="1540" width="9.140625" style="53"/>
    <col min="1541" max="1541" width="13.85546875" style="53" customWidth="1"/>
    <col min="1542" max="1794" width="9.140625" style="53"/>
    <col min="1795" max="1795" width="50.5703125" style="53" customWidth="1"/>
    <col min="1796" max="1796" width="9.140625" style="53"/>
    <col min="1797" max="1797" width="13.85546875" style="53" customWidth="1"/>
    <col min="1798" max="2050" width="9.140625" style="53"/>
    <col min="2051" max="2051" width="50.5703125" style="53" customWidth="1"/>
    <col min="2052" max="2052" width="9.140625" style="53"/>
    <col min="2053" max="2053" width="13.85546875" style="53" customWidth="1"/>
    <col min="2054" max="2306" width="9.140625" style="53"/>
    <col min="2307" max="2307" width="50.5703125" style="53" customWidth="1"/>
    <col min="2308" max="2308" width="9.140625" style="53"/>
    <col min="2309" max="2309" width="13.85546875" style="53" customWidth="1"/>
    <col min="2310" max="2562" width="9.140625" style="53"/>
    <col min="2563" max="2563" width="50.5703125" style="53" customWidth="1"/>
    <col min="2564" max="2564" width="9.140625" style="53"/>
    <col min="2565" max="2565" width="13.85546875" style="53" customWidth="1"/>
    <col min="2566" max="2818" width="9.140625" style="53"/>
    <col min="2819" max="2819" width="50.5703125" style="53" customWidth="1"/>
    <col min="2820" max="2820" width="9.140625" style="53"/>
    <col min="2821" max="2821" width="13.85546875" style="53" customWidth="1"/>
    <col min="2822" max="3074" width="9.140625" style="53"/>
    <col min="3075" max="3075" width="50.5703125" style="53" customWidth="1"/>
    <col min="3076" max="3076" width="9.140625" style="53"/>
    <col min="3077" max="3077" width="13.85546875" style="53" customWidth="1"/>
    <col min="3078" max="3330" width="9.140625" style="53"/>
    <col min="3331" max="3331" width="50.5703125" style="53" customWidth="1"/>
    <col min="3332" max="3332" width="9.140625" style="53"/>
    <col min="3333" max="3333" width="13.85546875" style="53" customWidth="1"/>
    <col min="3334" max="3586" width="9.140625" style="53"/>
    <col min="3587" max="3587" width="50.5703125" style="53" customWidth="1"/>
    <col min="3588" max="3588" width="9.140625" style="53"/>
    <col min="3589" max="3589" width="13.85546875" style="53" customWidth="1"/>
    <col min="3590" max="3842" width="9.140625" style="53"/>
    <col min="3843" max="3843" width="50.5703125" style="53" customWidth="1"/>
    <col min="3844" max="3844" width="9.140625" style="53"/>
    <col min="3845" max="3845" width="13.85546875" style="53" customWidth="1"/>
    <col min="3846" max="4098" width="9.140625" style="53"/>
    <col min="4099" max="4099" width="50.5703125" style="53" customWidth="1"/>
    <col min="4100" max="4100" width="9.140625" style="53"/>
    <col min="4101" max="4101" width="13.85546875" style="53" customWidth="1"/>
    <col min="4102" max="4354" width="9.140625" style="53"/>
    <col min="4355" max="4355" width="50.5703125" style="53" customWidth="1"/>
    <col min="4356" max="4356" width="9.140625" style="53"/>
    <col min="4357" max="4357" width="13.85546875" style="53" customWidth="1"/>
    <col min="4358" max="4610" width="9.140625" style="53"/>
    <col min="4611" max="4611" width="50.5703125" style="53" customWidth="1"/>
    <col min="4612" max="4612" width="9.140625" style="53"/>
    <col min="4613" max="4613" width="13.85546875" style="53" customWidth="1"/>
    <col min="4614" max="4866" width="9.140625" style="53"/>
    <col min="4867" max="4867" width="50.5703125" style="53" customWidth="1"/>
    <col min="4868" max="4868" width="9.140625" style="53"/>
    <col min="4869" max="4869" width="13.85546875" style="53" customWidth="1"/>
    <col min="4870" max="5122" width="9.140625" style="53"/>
    <col min="5123" max="5123" width="50.5703125" style="53" customWidth="1"/>
    <col min="5124" max="5124" width="9.140625" style="53"/>
    <col min="5125" max="5125" width="13.85546875" style="53" customWidth="1"/>
    <col min="5126" max="5378" width="9.140625" style="53"/>
    <col min="5379" max="5379" width="50.5703125" style="53" customWidth="1"/>
    <col min="5380" max="5380" width="9.140625" style="53"/>
    <col min="5381" max="5381" width="13.85546875" style="53" customWidth="1"/>
    <col min="5382" max="5634" width="9.140625" style="53"/>
    <col min="5635" max="5635" width="50.5703125" style="53" customWidth="1"/>
    <col min="5636" max="5636" width="9.140625" style="53"/>
    <col min="5637" max="5637" width="13.85546875" style="53" customWidth="1"/>
    <col min="5638" max="5890" width="9.140625" style="53"/>
    <col min="5891" max="5891" width="50.5703125" style="53" customWidth="1"/>
    <col min="5892" max="5892" width="9.140625" style="53"/>
    <col min="5893" max="5893" width="13.85546875" style="53" customWidth="1"/>
    <col min="5894" max="6146" width="9.140625" style="53"/>
    <col min="6147" max="6147" width="50.5703125" style="53" customWidth="1"/>
    <col min="6148" max="6148" width="9.140625" style="53"/>
    <col min="6149" max="6149" width="13.85546875" style="53" customWidth="1"/>
    <col min="6150" max="6402" width="9.140625" style="53"/>
    <col min="6403" max="6403" width="50.5703125" style="53" customWidth="1"/>
    <col min="6404" max="6404" width="9.140625" style="53"/>
    <col min="6405" max="6405" width="13.85546875" style="53" customWidth="1"/>
    <col min="6406" max="6658" width="9.140625" style="53"/>
    <col min="6659" max="6659" width="50.5703125" style="53" customWidth="1"/>
    <col min="6660" max="6660" width="9.140625" style="53"/>
    <col min="6661" max="6661" width="13.85546875" style="53" customWidth="1"/>
    <col min="6662" max="6914" width="9.140625" style="53"/>
    <col min="6915" max="6915" width="50.5703125" style="53" customWidth="1"/>
    <col min="6916" max="6916" width="9.140625" style="53"/>
    <col min="6917" max="6917" width="13.85546875" style="53" customWidth="1"/>
    <col min="6918" max="7170" width="9.140625" style="53"/>
    <col min="7171" max="7171" width="50.5703125" style="53" customWidth="1"/>
    <col min="7172" max="7172" width="9.140625" style="53"/>
    <col min="7173" max="7173" width="13.85546875" style="53" customWidth="1"/>
    <col min="7174" max="7426" width="9.140625" style="53"/>
    <col min="7427" max="7427" width="50.5703125" style="53" customWidth="1"/>
    <col min="7428" max="7428" width="9.140625" style="53"/>
    <col min="7429" max="7429" width="13.85546875" style="53" customWidth="1"/>
    <col min="7430" max="7682" width="9.140625" style="53"/>
    <col min="7683" max="7683" width="50.5703125" style="53" customWidth="1"/>
    <col min="7684" max="7684" width="9.140625" style="53"/>
    <col min="7685" max="7685" width="13.85546875" style="53" customWidth="1"/>
    <col min="7686" max="7938" width="9.140625" style="53"/>
    <col min="7939" max="7939" width="50.5703125" style="53" customWidth="1"/>
    <col min="7940" max="7940" width="9.140625" style="53"/>
    <col min="7941" max="7941" width="13.85546875" style="53" customWidth="1"/>
    <col min="7942" max="8194" width="9.140625" style="53"/>
    <col min="8195" max="8195" width="50.5703125" style="53" customWidth="1"/>
    <col min="8196" max="8196" width="9.140625" style="53"/>
    <col min="8197" max="8197" width="13.85546875" style="53" customWidth="1"/>
    <col min="8198" max="8450" width="9.140625" style="53"/>
    <col min="8451" max="8451" width="50.5703125" style="53" customWidth="1"/>
    <col min="8452" max="8452" width="9.140625" style="53"/>
    <col min="8453" max="8453" width="13.85546875" style="53" customWidth="1"/>
    <col min="8454" max="8706" width="9.140625" style="53"/>
    <col min="8707" max="8707" width="50.5703125" style="53" customWidth="1"/>
    <col min="8708" max="8708" width="9.140625" style="53"/>
    <col min="8709" max="8709" width="13.85546875" style="53" customWidth="1"/>
    <col min="8710" max="8962" width="9.140625" style="53"/>
    <col min="8963" max="8963" width="50.5703125" style="53" customWidth="1"/>
    <col min="8964" max="8964" width="9.140625" style="53"/>
    <col min="8965" max="8965" width="13.85546875" style="53" customWidth="1"/>
    <col min="8966" max="9218" width="9.140625" style="53"/>
    <col min="9219" max="9219" width="50.5703125" style="53" customWidth="1"/>
    <col min="9220" max="9220" width="9.140625" style="53"/>
    <col min="9221" max="9221" width="13.85546875" style="53" customWidth="1"/>
    <col min="9222" max="9474" width="9.140625" style="53"/>
    <col min="9475" max="9475" width="50.5703125" style="53" customWidth="1"/>
    <col min="9476" max="9476" width="9.140625" style="53"/>
    <col min="9477" max="9477" width="13.85546875" style="53" customWidth="1"/>
    <col min="9478" max="9730" width="9.140625" style="53"/>
    <col min="9731" max="9731" width="50.5703125" style="53" customWidth="1"/>
    <col min="9732" max="9732" width="9.140625" style="53"/>
    <col min="9733" max="9733" width="13.85546875" style="53" customWidth="1"/>
    <col min="9734" max="9986" width="9.140625" style="53"/>
    <col min="9987" max="9987" width="50.5703125" style="53" customWidth="1"/>
    <col min="9988" max="9988" width="9.140625" style="53"/>
    <col min="9989" max="9989" width="13.85546875" style="53" customWidth="1"/>
    <col min="9990" max="10242" width="9.140625" style="53"/>
    <col min="10243" max="10243" width="50.5703125" style="53" customWidth="1"/>
    <col min="10244" max="10244" width="9.140625" style="53"/>
    <col min="10245" max="10245" width="13.85546875" style="53" customWidth="1"/>
    <col min="10246" max="10498" width="9.140625" style="53"/>
    <col min="10499" max="10499" width="50.5703125" style="53" customWidth="1"/>
    <col min="10500" max="10500" width="9.140625" style="53"/>
    <col min="10501" max="10501" width="13.85546875" style="53" customWidth="1"/>
    <col min="10502" max="10754" width="9.140625" style="53"/>
    <col min="10755" max="10755" width="50.5703125" style="53" customWidth="1"/>
    <col min="10756" max="10756" width="9.140625" style="53"/>
    <col min="10757" max="10757" width="13.85546875" style="53" customWidth="1"/>
    <col min="10758" max="11010" width="9.140625" style="53"/>
    <col min="11011" max="11011" width="50.5703125" style="53" customWidth="1"/>
    <col min="11012" max="11012" width="9.140625" style="53"/>
    <col min="11013" max="11013" width="13.85546875" style="53" customWidth="1"/>
    <col min="11014" max="11266" width="9.140625" style="53"/>
    <col min="11267" max="11267" width="50.5703125" style="53" customWidth="1"/>
    <col min="11268" max="11268" width="9.140625" style="53"/>
    <col min="11269" max="11269" width="13.85546875" style="53" customWidth="1"/>
    <col min="11270" max="11522" width="9.140625" style="53"/>
    <col min="11523" max="11523" width="50.5703125" style="53" customWidth="1"/>
    <col min="11524" max="11524" width="9.140625" style="53"/>
    <col min="11525" max="11525" width="13.85546875" style="53" customWidth="1"/>
    <col min="11526" max="11778" width="9.140625" style="53"/>
    <col min="11779" max="11779" width="50.5703125" style="53" customWidth="1"/>
    <col min="11780" max="11780" width="9.140625" style="53"/>
    <col min="11781" max="11781" width="13.85546875" style="53" customWidth="1"/>
    <col min="11782" max="12034" width="9.140625" style="53"/>
    <col min="12035" max="12035" width="50.5703125" style="53" customWidth="1"/>
    <col min="12036" max="12036" width="9.140625" style="53"/>
    <col min="12037" max="12037" width="13.85546875" style="53" customWidth="1"/>
    <col min="12038" max="12290" width="9.140625" style="53"/>
    <col min="12291" max="12291" width="50.5703125" style="53" customWidth="1"/>
    <col min="12292" max="12292" width="9.140625" style="53"/>
    <col min="12293" max="12293" width="13.85546875" style="53" customWidth="1"/>
    <col min="12294" max="12546" width="9.140625" style="53"/>
    <col min="12547" max="12547" width="50.5703125" style="53" customWidth="1"/>
    <col min="12548" max="12548" width="9.140625" style="53"/>
    <col min="12549" max="12549" width="13.85546875" style="53" customWidth="1"/>
    <col min="12550" max="12802" width="9.140625" style="53"/>
    <col min="12803" max="12803" width="50.5703125" style="53" customWidth="1"/>
    <col min="12804" max="12804" width="9.140625" style="53"/>
    <col min="12805" max="12805" width="13.85546875" style="53" customWidth="1"/>
    <col min="12806" max="13058" width="9.140625" style="53"/>
    <col min="13059" max="13059" width="50.5703125" style="53" customWidth="1"/>
    <col min="13060" max="13060" width="9.140625" style="53"/>
    <col min="13061" max="13061" width="13.85546875" style="53" customWidth="1"/>
    <col min="13062" max="13314" width="9.140625" style="53"/>
    <col min="13315" max="13315" width="50.5703125" style="53" customWidth="1"/>
    <col min="13316" max="13316" width="9.140625" style="53"/>
    <col min="13317" max="13317" width="13.85546875" style="53" customWidth="1"/>
    <col min="13318" max="13570" width="9.140625" style="53"/>
    <col min="13571" max="13571" width="50.5703125" style="53" customWidth="1"/>
    <col min="13572" max="13572" width="9.140625" style="53"/>
    <col min="13573" max="13573" width="13.85546875" style="53" customWidth="1"/>
    <col min="13574" max="13826" width="9.140625" style="53"/>
    <col min="13827" max="13827" width="50.5703125" style="53" customWidth="1"/>
    <col min="13828" max="13828" width="9.140625" style="53"/>
    <col min="13829" max="13829" width="13.85546875" style="53" customWidth="1"/>
    <col min="13830" max="14082" width="9.140625" style="53"/>
    <col min="14083" max="14083" width="50.5703125" style="53" customWidth="1"/>
    <col min="14084" max="14084" width="9.140625" style="53"/>
    <col min="14085" max="14085" width="13.85546875" style="53" customWidth="1"/>
    <col min="14086" max="14338" width="9.140625" style="53"/>
    <col min="14339" max="14339" width="50.5703125" style="53" customWidth="1"/>
    <col min="14340" max="14340" width="9.140625" style="53"/>
    <col min="14341" max="14341" width="13.85546875" style="53" customWidth="1"/>
    <col min="14342" max="14594" width="9.140625" style="53"/>
    <col min="14595" max="14595" width="50.5703125" style="53" customWidth="1"/>
    <col min="14596" max="14596" width="9.140625" style="53"/>
    <col min="14597" max="14597" width="13.85546875" style="53" customWidth="1"/>
    <col min="14598" max="14850" width="9.140625" style="53"/>
    <col min="14851" max="14851" width="50.5703125" style="53" customWidth="1"/>
    <col min="14852" max="14852" width="9.140625" style="53"/>
    <col min="14853" max="14853" width="13.85546875" style="53" customWidth="1"/>
    <col min="14854" max="15106" width="9.140625" style="53"/>
    <col min="15107" max="15107" width="50.5703125" style="53" customWidth="1"/>
    <col min="15108" max="15108" width="9.140625" style="53"/>
    <col min="15109" max="15109" width="13.85546875" style="53" customWidth="1"/>
    <col min="15110" max="15362" width="9.140625" style="53"/>
    <col min="15363" max="15363" width="50.5703125" style="53" customWidth="1"/>
    <col min="15364" max="15364" width="9.140625" style="53"/>
    <col min="15365" max="15365" width="13.85546875" style="53" customWidth="1"/>
    <col min="15366" max="15618" width="9.140625" style="53"/>
    <col min="15619" max="15619" width="50.5703125" style="53" customWidth="1"/>
    <col min="15620" max="15620" width="9.140625" style="53"/>
    <col min="15621" max="15621" width="13.85546875" style="53" customWidth="1"/>
    <col min="15622" max="15874" width="9.140625" style="53"/>
    <col min="15875" max="15875" width="50.5703125" style="53" customWidth="1"/>
    <col min="15876" max="15876" width="9.140625" style="53"/>
    <col min="15877" max="15877" width="13.85546875" style="53" customWidth="1"/>
    <col min="15878" max="16130" width="9.140625" style="53"/>
    <col min="16131" max="16131" width="50.5703125" style="53" customWidth="1"/>
    <col min="16132" max="16132" width="9.140625" style="53"/>
    <col min="16133" max="16133" width="13.85546875" style="53" customWidth="1"/>
    <col min="16134" max="16384" width="9.140625" style="53"/>
  </cols>
  <sheetData>
    <row r="3" spans="2:5" s="30" customFormat="1" ht="18">
      <c r="B3" s="27" t="s">
        <v>9</v>
      </c>
      <c r="C3" s="28"/>
      <c r="D3" s="28"/>
      <c r="E3" s="29"/>
    </row>
    <row r="4" spans="2:5" s="30" customFormat="1" ht="15">
      <c r="B4" s="31"/>
      <c r="E4" s="32"/>
    </row>
    <row r="5" spans="2:5" s="34" customFormat="1" ht="15">
      <c r="B5" s="33" t="s">
        <v>13</v>
      </c>
      <c r="E5" s="35"/>
    </row>
    <row r="6" spans="2:5" s="34" customFormat="1" ht="15.75" customHeight="1">
      <c r="B6" s="36"/>
      <c r="C6" s="37"/>
      <c r="D6" s="37"/>
      <c r="E6" s="38"/>
    </row>
    <row r="7" spans="2:5" s="30" customFormat="1" ht="15" customHeight="1">
      <c r="B7" s="39" t="s">
        <v>47</v>
      </c>
      <c r="C7" s="31" t="str">
        <f ca="1">+'CESTA IN PLOČNIK'!C1</f>
        <v>CESTA IN PLOČNIK</v>
      </c>
      <c r="D7" s="31"/>
      <c r="E7" s="40">
        <f>+'CESTA IN PLOČNIK'!H18</f>
        <v>26500</v>
      </c>
    </row>
    <row r="8" spans="2:5" s="30" customFormat="1" ht="15" customHeight="1">
      <c r="B8" s="39"/>
      <c r="C8" s="31"/>
      <c r="D8" s="31"/>
      <c r="E8" s="40"/>
    </row>
    <row r="9" spans="2:5" s="30" customFormat="1" ht="15" customHeight="1">
      <c r="B9" s="39" t="s">
        <v>57</v>
      </c>
      <c r="C9" s="133" t="str">
        <f ca="1">+KOLESARSKA!C1</f>
        <v>KOLESARSKA</v>
      </c>
      <c r="D9" s="31"/>
      <c r="E9" s="40">
        <f>+KOLESARSKA!H16</f>
        <v>0</v>
      </c>
    </row>
    <row r="10" spans="2:5" s="30" customFormat="1" ht="15" customHeight="1">
      <c r="B10" s="39"/>
      <c r="C10" s="31"/>
      <c r="D10" s="31"/>
      <c r="E10" s="40"/>
    </row>
    <row r="11" spans="2:5" s="30" customFormat="1" ht="15" customHeight="1">
      <c r="B11" s="39" t="s">
        <v>59</v>
      </c>
      <c r="C11" s="31" t="str">
        <f ca="1">+'AVTOBUSNA POSTAJA'!C1</f>
        <v>AVTOBUSNA POSTAJA</v>
      </c>
      <c r="D11" s="31"/>
      <c r="E11" s="40">
        <f>+'AVTOBUSNA POSTAJA'!H16</f>
        <v>0</v>
      </c>
    </row>
    <row r="12" spans="2:5" s="30" customFormat="1" ht="15" customHeight="1">
      <c r="B12" s="39"/>
      <c r="C12" s="31"/>
      <c r="D12" s="31"/>
      <c r="E12" s="40"/>
    </row>
    <row r="13" spans="2:5" s="30" customFormat="1" ht="15" customHeight="1">
      <c r="B13" s="39" t="s">
        <v>60</v>
      </c>
      <c r="C13" s="31" t="str">
        <f ca="1">+'CR in TK'!C1</f>
        <v>CR in TK</v>
      </c>
      <c r="D13" s="31"/>
      <c r="E13" s="40">
        <f>+'CR in TK'!H18</f>
        <v>0</v>
      </c>
    </row>
    <row r="14" spans="2:5" s="30" customFormat="1" ht="15" customHeight="1">
      <c r="B14" s="41"/>
      <c r="C14" s="42"/>
      <c r="D14" s="42"/>
      <c r="E14" s="43"/>
    </row>
    <row r="15" spans="2:5" s="31" customFormat="1" ht="15" customHeight="1" thickBot="1">
      <c r="B15" s="44"/>
      <c r="C15" s="45" t="s">
        <v>10</v>
      </c>
      <c r="D15" s="45"/>
      <c r="E15" s="46">
        <f>SUM(E7:E13)</f>
        <v>26500</v>
      </c>
    </row>
    <row r="16" spans="2:5" s="30" customFormat="1" ht="15" customHeight="1" thickTop="1">
      <c r="B16" s="47"/>
      <c r="E16" s="48"/>
    </row>
    <row r="17" spans="2:5" s="30" customFormat="1" ht="15" customHeight="1">
      <c r="B17" s="49" t="s">
        <v>52</v>
      </c>
      <c r="C17" s="30" t="s">
        <v>65</v>
      </c>
      <c r="D17" s="50">
        <v>0.1</v>
      </c>
      <c r="E17" s="48">
        <f>+E15*$D17</f>
        <v>2650</v>
      </c>
    </row>
    <row r="18" spans="2:5" s="30" customFormat="1" ht="15" customHeight="1">
      <c r="B18" s="47"/>
      <c r="E18" s="51"/>
    </row>
    <row r="19" spans="2:5" s="31" customFormat="1" ht="15" customHeight="1" thickBot="1">
      <c r="B19" s="44"/>
      <c r="C19" s="45" t="s">
        <v>26</v>
      </c>
      <c r="D19" s="45"/>
      <c r="E19" s="46">
        <f>SUM(E15:E17)</f>
        <v>29150</v>
      </c>
    </row>
    <row r="20" spans="2:5" ht="15" thickTop="1">
      <c r="B20" s="52"/>
      <c r="E20" s="54"/>
    </row>
    <row r="21" spans="2:5" s="30" customFormat="1" ht="15" customHeight="1">
      <c r="B21" s="47"/>
      <c r="C21" s="30" t="s">
        <v>11</v>
      </c>
      <c r="D21" s="50">
        <v>0.22</v>
      </c>
      <c r="E21" s="48">
        <f>+E19*$D21</f>
        <v>6413</v>
      </c>
    </row>
    <row r="22" spans="2:5" s="30" customFormat="1" ht="15" customHeight="1">
      <c r="B22" s="47"/>
      <c r="E22" s="51"/>
    </row>
    <row r="23" spans="2:5" s="31" customFormat="1" ht="15" customHeight="1" thickBot="1">
      <c r="B23" s="55"/>
      <c r="C23" s="56" t="s">
        <v>12</v>
      </c>
      <c r="D23" s="56"/>
      <c r="E23" s="46">
        <f>SUM(E19:E21)</f>
        <v>35563</v>
      </c>
    </row>
    <row r="24" spans="2:5" ht="15" thickTop="1"/>
    <row r="30" spans="2:5" ht="15">
      <c r="C30" s="58"/>
    </row>
    <row r="31" spans="2:5">
      <c r="C31" s="57"/>
    </row>
  </sheetData>
  <sheetProtection algorithmName="SHA-512" hashValue="3MnEjQ+nnJ7ABrCC+T9QqjbECGzDEcZ2prLvxbYGrlVJ5+qFp2aCMQfFKZ8L1vUbseEbDPNz9ohES6K3KJMKCA==" saltValue="VR5Lmj4Ydb0bvxKzzFKv1g==" spinCount="100000" sheet="1" objects="1" scenarios="1"/>
  <pageMargins left="0.70866141732283472" right="0.70866141732283472" top="0.74803149606299213" bottom="0.74803149606299213" header="0.31496062992125984" footer="0.31496062992125984"/>
  <pageSetup paperSize="9" scale="68" orientation="portrait" r:id="rId1"/>
  <headerFooter>
    <oddHeader>&amp;C&amp;"-,Ležeče"Ureditev ceste R2-409/0306 od km 2,000 do km 2,280 Postojna - Razdrto (Smrekce)&amp;R&amp;"-,Ležeče"RAZPIS 2020</oddHeader>
    <oddFooter>Stran &amp;P od &amp;N</oddFooter>
  </headerFooter>
  <colBreaks count="2" manualBreakCount="2">
    <brk id="5" max="12" man="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3"/>
  <sheetViews>
    <sheetView view="pageBreakPreview" zoomScale="85" zoomScaleNormal="100" zoomScaleSheetLayoutView="85" workbookViewId="0">
      <selection activeCell="B37" sqref="B37:F37"/>
    </sheetView>
  </sheetViews>
  <sheetFormatPr defaultRowHeight="14.25"/>
  <cols>
    <col min="1" max="1" width="14.28515625" style="3" customWidth="1"/>
    <col min="2" max="2" width="9.7109375" style="3" bestFit="1" customWidth="1"/>
    <col min="3" max="3" width="69.140625" style="3" customWidth="1"/>
    <col min="4" max="4" width="9.140625" style="3"/>
    <col min="5" max="5" width="7.85546875" style="3" customWidth="1"/>
    <col min="6" max="6" width="10.42578125" style="3" bestFit="1" customWidth="1"/>
    <col min="7" max="256" width="9.140625" style="3"/>
    <col min="257" max="257" width="10.42578125" style="3" customWidth="1"/>
    <col min="258" max="258" width="9.140625" style="3"/>
    <col min="259" max="259" width="44" style="3" customWidth="1"/>
    <col min="260" max="260" width="9.140625" style="3"/>
    <col min="261" max="261" width="7.85546875" style="3" customWidth="1"/>
    <col min="262" max="512" width="9.140625" style="3"/>
    <col min="513" max="513" width="10.42578125" style="3" customWidth="1"/>
    <col min="514" max="514" width="9.140625" style="3"/>
    <col min="515" max="515" width="44" style="3" customWidth="1"/>
    <col min="516" max="516" width="9.140625" style="3"/>
    <col min="517" max="517" width="7.85546875" style="3" customWidth="1"/>
    <col min="518" max="768" width="9.140625" style="3"/>
    <col min="769" max="769" width="10.42578125" style="3" customWidth="1"/>
    <col min="770" max="770" width="9.140625" style="3"/>
    <col min="771" max="771" width="44" style="3" customWidth="1"/>
    <col min="772" max="772" width="9.140625" style="3"/>
    <col min="773" max="773" width="7.85546875" style="3" customWidth="1"/>
    <col min="774" max="1024" width="9.140625" style="3"/>
    <col min="1025" max="1025" width="10.42578125" style="3" customWidth="1"/>
    <col min="1026" max="1026" width="9.140625" style="3"/>
    <col min="1027" max="1027" width="44" style="3" customWidth="1"/>
    <col min="1028" max="1028" width="9.140625" style="3"/>
    <col min="1029" max="1029" width="7.85546875" style="3" customWidth="1"/>
    <col min="1030" max="1280" width="9.140625" style="3"/>
    <col min="1281" max="1281" width="10.42578125" style="3" customWidth="1"/>
    <col min="1282" max="1282" width="9.140625" style="3"/>
    <col min="1283" max="1283" width="44" style="3" customWidth="1"/>
    <col min="1284" max="1284" width="9.140625" style="3"/>
    <col min="1285" max="1285" width="7.85546875" style="3" customWidth="1"/>
    <col min="1286" max="1536" width="9.140625" style="3"/>
    <col min="1537" max="1537" width="10.42578125" style="3" customWidth="1"/>
    <col min="1538" max="1538" width="9.140625" style="3"/>
    <col min="1539" max="1539" width="44" style="3" customWidth="1"/>
    <col min="1540" max="1540" width="9.140625" style="3"/>
    <col min="1541" max="1541" width="7.85546875" style="3" customWidth="1"/>
    <col min="1542" max="1792" width="9.140625" style="3"/>
    <col min="1793" max="1793" width="10.42578125" style="3" customWidth="1"/>
    <col min="1794" max="1794" width="9.140625" style="3"/>
    <col min="1795" max="1795" width="44" style="3" customWidth="1"/>
    <col min="1796" max="1796" width="9.140625" style="3"/>
    <col min="1797" max="1797" width="7.85546875" style="3" customWidth="1"/>
    <col min="1798" max="2048" width="9.140625" style="3"/>
    <col min="2049" max="2049" width="10.42578125" style="3" customWidth="1"/>
    <col min="2050" max="2050" width="9.140625" style="3"/>
    <col min="2051" max="2051" width="44" style="3" customWidth="1"/>
    <col min="2052" max="2052" width="9.140625" style="3"/>
    <col min="2053" max="2053" width="7.85546875" style="3" customWidth="1"/>
    <col min="2054" max="2304" width="9.140625" style="3"/>
    <col min="2305" max="2305" width="10.42578125" style="3" customWidth="1"/>
    <col min="2306" max="2306" width="9.140625" style="3"/>
    <col min="2307" max="2307" width="44" style="3" customWidth="1"/>
    <col min="2308" max="2308" width="9.140625" style="3"/>
    <col min="2309" max="2309" width="7.85546875" style="3" customWidth="1"/>
    <col min="2310" max="2560" width="9.140625" style="3"/>
    <col min="2561" max="2561" width="10.42578125" style="3" customWidth="1"/>
    <col min="2562" max="2562" width="9.140625" style="3"/>
    <col min="2563" max="2563" width="44" style="3" customWidth="1"/>
    <col min="2564" max="2564" width="9.140625" style="3"/>
    <col min="2565" max="2565" width="7.85546875" style="3" customWidth="1"/>
    <col min="2566" max="2816" width="9.140625" style="3"/>
    <col min="2817" max="2817" width="10.42578125" style="3" customWidth="1"/>
    <col min="2818" max="2818" width="9.140625" style="3"/>
    <col min="2819" max="2819" width="44" style="3" customWidth="1"/>
    <col min="2820" max="2820" width="9.140625" style="3"/>
    <col min="2821" max="2821" width="7.85546875" style="3" customWidth="1"/>
    <col min="2822" max="3072" width="9.140625" style="3"/>
    <col min="3073" max="3073" width="10.42578125" style="3" customWidth="1"/>
    <col min="3074" max="3074" width="9.140625" style="3"/>
    <col min="3075" max="3075" width="44" style="3" customWidth="1"/>
    <col min="3076" max="3076" width="9.140625" style="3"/>
    <col min="3077" max="3077" width="7.85546875" style="3" customWidth="1"/>
    <col min="3078" max="3328" width="9.140625" style="3"/>
    <col min="3329" max="3329" width="10.42578125" style="3" customWidth="1"/>
    <col min="3330" max="3330" width="9.140625" style="3"/>
    <col min="3331" max="3331" width="44" style="3" customWidth="1"/>
    <col min="3332" max="3332" width="9.140625" style="3"/>
    <col min="3333" max="3333" width="7.85546875" style="3" customWidth="1"/>
    <col min="3334" max="3584" width="9.140625" style="3"/>
    <col min="3585" max="3585" width="10.42578125" style="3" customWidth="1"/>
    <col min="3586" max="3586" width="9.140625" style="3"/>
    <col min="3587" max="3587" width="44" style="3" customWidth="1"/>
    <col min="3588" max="3588" width="9.140625" style="3"/>
    <col min="3589" max="3589" width="7.85546875" style="3" customWidth="1"/>
    <col min="3590" max="3840" width="9.140625" style="3"/>
    <col min="3841" max="3841" width="10.42578125" style="3" customWidth="1"/>
    <col min="3842" max="3842" width="9.140625" style="3"/>
    <col min="3843" max="3843" width="44" style="3" customWidth="1"/>
    <col min="3844" max="3844" width="9.140625" style="3"/>
    <col min="3845" max="3845" width="7.85546875" style="3" customWidth="1"/>
    <col min="3846" max="4096" width="9.140625" style="3"/>
    <col min="4097" max="4097" width="10.42578125" style="3" customWidth="1"/>
    <col min="4098" max="4098" width="9.140625" style="3"/>
    <col min="4099" max="4099" width="44" style="3" customWidth="1"/>
    <col min="4100" max="4100" width="9.140625" style="3"/>
    <col min="4101" max="4101" width="7.85546875" style="3" customWidth="1"/>
    <col min="4102" max="4352" width="9.140625" style="3"/>
    <col min="4353" max="4353" width="10.42578125" style="3" customWidth="1"/>
    <col min="4354" max="4354" width="9.140625" style="3"/>
    <col min="4355" max="4355" width="44" style="3" customWidth="1"/>
    <col min="4356" max="4356" width="9.140625" style="3"/>
    <col min="4357" max="4357" width="7.85546875" style="3" customWidth="1"/>
    <col min="4358" max="4608" width="9.140625" style="3"/>
    <col min="4609" max="4609" width="10.42578125" style="3" customWidth="1"/>
    <col min="4610" max="4610" width="9.140625" style="3"/>
    <col min="4611" max="4611" width="44" style="3" customWidth="1"/>
    <col min="4612" max="4612" width="9.140625" style="3"/>
    <col min="4613" max="4613" width="7.85546875" style="3" customWidth="1"/>
    <col min="4614" max="4864" width="9.140625" style="3"/>
    <col min="4865" max="4865" width="10.42578125" style="3" customWidth="1"/>
    <col min="4866" max="4866" width="9.140625" style="3"/>
    <col min="4867" max="4867" width="44" style="3" customWidth="1"/>
    <col min="4868" max="4868" width="9.140625" style="3"/>
    <col min="4869" max="4869" width="7.85546875" style="3" customWidth="1"/>
    <col min="4870" max="5120" width="9.140625" style="3"/>
    <col min="5121" max="5121" width="10.42578125" style="3" customWidth="1"/>
    <col min="5122" max="5122" width="9.140625" style="3"/>
    <col min="5123" max="5123" width="44" style="3" customWidth="1"/>
    <col min="5124" max="5124" width="9.140625" style="3"/>
    <col min="5125" max="5125" width="7.85546875" style="3" customWidth="1"/>
    <col min="5126" max="5376" width="9.140625" style="3"/>
    <col min="5377" max="5377" width="10.42578125" style="3" customWidth="1"/>
    <col min="5378" max="5378" width="9.140625" style="3"/>
    <col min="5379" max="5379" width="44" style="3" customWidth="1"/>
    <col min="5380" max="5380" width="9.140625" style="3"/>
    <col min="5381" max="5381" width="7.85546875" style="3" customWidth="1"/>
    <col min="5382" max="5632" width="9.140625" style="3"/>
    <col min="5633" max="5633" width="10.42578125" style="3" customWidth="1"/>
    <col min="5634" max="5634" width="9.140625" style="3"/>
    <col min="5635" max="5635" width="44" style="3" customWidth="1"/>
    <col min="5636" max="5636" width="9.140625" style="3"/>
    <col min="5637" max="5637" width="7.85546875" style="3" customWidth="1"/>
    <col min="5638" max="5888" width="9.140625" style="3"/>
    <col min="5889" max="5889" width="10.42578125" style="3" customWidth="1"/>
    <col min="5890" max="5890" width="9.140625" style="3"/>
    <col min="5891" max="5891" width="44" style="3" customWidth="1"/>
    <col min="5892" max="5892" width="9.140625" style="3"/>
    <col min="5893" max="5893" width="7.85546875" style="3" customWidth="1"/>
    <col min="5894" max="6144" width="9.140625" style="3"/>
    <col min="6145" max="6145" width="10.42578125" style="3" customWidth="1"/>
    <col min="6146" max="6146" width="9.140625" style="3"/>
    <col min="6147" max="6147" width="44" style="3" customWidth="1"/>
    <col min="6148" max="6148" width="9.140625" style="3"/>
    <col min="6149" max="6149" width="7.85546875" style="3" customWidth="1"/>
    <col min="6150" max="6400" width="9.140625" style="3"/>
    <col min="6401" max="6401" width="10.42578125" style="3" customWidth="1"/>
    <col min="6402" max="6402" width="9.140625" style="3"/>
    <col min="6403" max="6403" width="44" style="3" customWidth="1"/>
    <col min="6404" max="6404" width="9.140625" style="3"/>
    <col min="6405" max="6405" width="7.85546875" style="3" customWidth="1"/>
    <col min="6406" max="6656" width="9.140625" style="3"/>
    <col min="6657" max="6657" width="10.42578125" style="3" customWidth="1"/>
    <col min="6658" max="6658" width="9.140625" style="3"/>
    <col min="6659" max="6659" width="44" style="3" customWidth="1"/>
    <col min="6660" max="6660" width="9.140625" style="3"/>
    <col min="6661" max="6661" width="7.85546875" style="3" customWidth="1"/>
    <col min="6662" max="6912" width="9.140625" style="3"/>
    <col min="6913" max="6913" width="10.42578125" style="3" customWidth="1"/>
    <col min="6914" max="6914" width="9.140625" style="3"/>
    <col min="6915" max="6915" width="44" style="3" customWidth="1"/>
    <col min="6916" max="6916" width="9.140625" style="3"/>
    <col min="6917" max="6917" width="7.85546875" style="3" customWidth="1"/>
    <col min="6918" max="7168" width="9.140625" style="3"/>
    <col min="7169" max="7169" width="10.42578125" style="3" customWidth="1"/>
    <col min="7170" max="7170" width="9.140625" style="3"/>
    <col min="7171" max="7171" width="44" style="3" customWidth="1"/>
    <col min="7172" max="7172" width="9.140625" style="3"/>
    <col min="7173" max="7173" width="7.85546875" style="3" customWidth="1"/>
    <col min="7174" max="7424" width="9.140625" style="3"/>
    <col min="7425" max="7425" width="10.42578125" style="3" customWidth="1"/>
    <col min="7426" max="7426" width="9.140625" style="3"/>
    <col min="7427" max="7427" width="44" style="3" customWidth="1"/>
    <col min="7428" max="7428" width="9.140625" style="3"/>
    <col min="7429" max="7429" width="7.85546875" style="3" customWidth="1"/>
    <col min="7430" max="7680" width="9.140625" style="3"/>
    <col min="7681" max="7681" width="10.42578125" style="3" customWidth="1"/>
    <col min="7682" max="7682" width="9.140625" style="3"/>
    <col min="7683" max="7683" width="44" style="3" customWidth="1"/>
    <col min="7684" max="7684" width="9.140625" style="3"/>
    <col min="7685" max="7685" width="7.85546875" style="3" customWidth="1"/>
    <col min="7686" max="7936" width="9.140625" style="3"/>
    <col min="7937" max="7937" width="10.42578125" style="3" customWidth="1"/>
    <col min="7938" max="7938" width="9.140625" style="3"/>
    <col min="7939" max="7939" width="44" style="3" customWidth="1"/>
    <col min="7940" max="7940" width="9.140625" style="3"/>
    <col min="7941" max="7941" width="7.85546875" style="3" customWidth="1"/>
    <col min="7942" max="8192" width="9.140625" style="3"/>
    <col min="8193" max="8193" width="10.42578125" style="3" customWidth="1"/>
    <col min="8194" max="8194" width="9.140625" style="3"/>
    <col min="8195" max="8195" width="44" style="3" customWidth="1"/>
    <col min="8196" max="8196" width="9.140625" style="3"/>
    <col min="8197" max="8197" width="7.85546875" style="3" customWidth="1"/>
    <col min="8198" max="8448" width="9.140625" style="3"/>
    <col min="8449" max="8449" width="10.42578125" style="3" customWidth="1"/>
    <col min="8450" max="8450" width="9.140625" style="3"/>
    <col min="8451" max="8451" width="44" style="3" customWidth="1"/>
    <col min="8452" max="8452" width="9.140625" style="3"/>
    <col min="8453" max="8453" width="7.85546875" style="3" customWidth="1"/>
    <col min="8454" max="8704" width="9.140625" style="3"/>
    <col min="8705" max="8705" width="10.42578125" style="3" customWidth="1"/>
    <col min="8706" max="8706" width="9.140625" style="3"/>
    <col min="8707" max="8707" width="44" style="3" customWidth="1"/>
    <col min="8708" max="8708" width="9.140625" style="3"/>
    <col min="8709" max="8709" width="7.85546875" style="3" customWidth="1"/>
    <col min="8710" max="8960" width="9.140625" style="3"/>
    <col min="8961" max="8961" width="10.42578125" style="3" customWidth="1"/>
    <col min="8962" max="8962" width="9.140625" style="3"/>
    <col min="8963" max="8963" width="44" style="3" customWidth="1"/>
    <col min="8964" max="8964" width="9.140625" style="3"/>
    <col min="8965" max="8965" width="7.85546875" style="3" customWidth="1"/>
    <col min="8966" max="9216" width="9.140625" style="3"/>
    <col min="9217" max="9217" width="10.42578125" style="3" customWidth="1"/>
    <col min="9218" max="9218" width="9.140625" style="3"/>
    <col min="9219" max="9219" width="44" style="3" customWidth="1"/>
    <col min="9220" max="9220" width="9.140625" style="3"/>
    <col min="9221" max="9221" width="7.85546875" style="3" customWidth="1"/>
    <col min="9222" max="9472" width="9.140625" style="3"/>
    <col min="9473" max="9473" width="10.42578125" style="3" customWidth="1"/>
    <col min="9474" max="9474" width="9.140625" style="3"/>
    <col min="9475" max="9475" width="44" style="3" customWidth="1"/>
    <col min="9476" max="9476" width="9.140625" style="3"/>
    <col min="9477" max="9477" width="7.85546875" style="3" customWidth="1"/>
    <col min="9478" max="9728" width="9.140625" style="3"/>
    <col min="9729" max="9729" width="10.42578125" style="3" customWidth="1"/>
    <col min="9730" max="9730" width="9.140625" style="3"/>
    <col min="9731" max="9731" width="44" style="3" customWidth="1"/>
    <col min="9732" max="9732" width="9.140625" style="3"/>
    <col min="9733" max="9733" width="7.85546875" style="3" customWidth="1"/>
    <col min="9734" max="9984" width="9.140625" style="3"/>
    <col min="9985" max="9985" width="10.42578125" style="3" customWidth="1"/>
    <col min="9986" max="9986" width="9.140625" style="3"/>
    <col min="9987" max="9987" width="44" style="3" customWidth="1"/>
    <col min="9988" max="9988" width="9.140625" style="3"/>
    <col min="9989" max="9989" width="7.85546875" style="3" customWidth="1"/>
    <col min="9990" max="10240" width="9.140625" style="3"/>
    <col min="10241" max="10241" width="10.42578125" style="3" customWidth="1"/>
    <col min="10242" max="10242" width="9.140625" style="3"/>
    <col min="10243" max="10243" width="44" style="3" customWidth="1"/>
    <col min="10244" max="10244" width="9.140625" style="3"/>
    <col min="10245" max="10245" width="7.85546875" style="3" customWidth="1"/>
    <col min="10246" max="10496" width="9.140625" style="3"/>
    <col min="10497" max="10497" width="10.42578125" style="3" customWidth="1"/>
    <col min="10498" max="10498" width="9.140625" style="3"/>
    <col min="10499" max="10499" width="44" style="3" customWidth="1"/>
    <col min="10500" max="10500" width="9.140625" style="3"/>
    <col min="10501" max="10501" width="7.85546875" style="3" customWidth="1"/>
    <col min="10502" max="10752" width="9.140625" style="3"/>
    <col min="10753" max="10753" width="10.42578125" style="3" customWidth="1"/>
    <col min="10754" max="10754" width="9.140625" style="3"/>
    <col min="10755" max="10755" width="44" style="3" customWidth="1"/>
    <col min="10756" max="10756" width="9.140625" style="3"/>
    <col min="10757" max="10757" width="7.85546875" style="3" customWidth="1"/>
    <col min="10758" max="11008" width="9.140625" style="3"/>
    <col min="11009" max="11009" width="10.42578125" style="3" customWidth="1"/>
    <col min="11010" max="11010" width="9.140625" style="3"/>
    <col min="11011" max="11011" width="44" style="3" customWidth="1"/>
    <col min="11012" max="11012" width="9.140625" style="3"/>
    <col min="11013" max="11013" width="7.85546875" style="3" customWidth="1"/>
    <col min="11014" max="11264" width="9.140625" style="3"/>
    <col min="11265" max="11265" width="10.42578125" style="3" customWidth="1"/>
    <col min="11266" max="11266" width="9.140625" style="3"/>
    <col min="11267" max="11267" width="44" style="3" customWidth="1"/>
    <col min="11268" max="11268" width="9.140625" style="3"/>
    <col min="11269" max="11269" width="7.85546875" style="3" customWidth="1"/>
    <col min="11270" max="11520" width="9.140625" style="3"/>
    <col min="11521" max="11521" width="10.42578125" style="3" customWidth="1"/>
    <col min="11522" max="11522" width="9.140625" style="3"/>
    <col min="11523" max="11523" width="44" style="3" customWidth="1"/>
    <col min="11524" max="11524" width="9.140625" style="3"/>
    <col min="11525" max="11525" width="7.85546875" style="3" customWidth="1"/>
    <col min="11526" max="11776" width="9.140625" style="3"/>
    <col min="11777" max="11777" width="10.42578125" style="3" customWidth="1"/>
    <col min="11778" max="11778" width="9.140625" style="3"/>
    <col min="11779" max="11779" width="44" style="3" customWidth="1"/>
    <col min="11780" max="11780" width="9.140625" style="3"/>
    <col min="11781" max="11781" width="7.85546875" style="3" customWidth="1"/>
    <col min="11782" max="12032" width="9.140625" style="3"/>
    <col min="12033" max="12033" width="10.42578125" style="3" customWidth="1"/>
    <col min="12034" max="12034" width="9.140625" style="3"/>
    <col min="12035" max="12035" width="44" style="3" customWidth="1"/>
    <col min="12036" max="12036" width="9.140625" style="3"/>
    <col min="12037" max="12037" width="7.85546875" style="3" customWidth="1"/>
    <col min="12038" max="12288" width="9.140625" style="3"/>
    <col min="12289" max="12289" width="10.42578125" style="3" customWidth="1"/>
    <col min="12290" max="12290" width="9.140625" style="3"/>
    <col min="12291" max="12291" width="44" style="3" customWidth="1"/>
    <col min="12292" max="12292" width="9.140625" style="3"/>
    <col min="12293" max="12293" width="7.85546875" style="3" customWidth="1"/>
    <col min="12294" max="12544" width="9.140625" style="3"/>
    <col min="12545" max="12545" width="10.42578125" style="3" customWidth="1"/>
    <col min="12546" max="12546" width="9.140625" style="3"/>
    <col min="12547" max="12547" width="44" style="3" customWidth="1"/>
    <col min="12548" max="12548" width="9.140625" style="3"/>
    <col min="12549" max="12549" width="7.85546875" style="3" customWidth="1"/>
    <col min="12550" max="12800" width="9.140625" style="3"/>
    <col min="12801" max="12801" width="10.42578125" style="3" customWidth="1"/>
    <col min="12802" max="12802" width="9.140625" style="3"/>
    <col min="12803" max="12803" width="44" style="3" customWidth="1"/>
    <col min="12804" max="12804" width="9.140625" style="3"/>
    <col min="12805" max="12805" width="7.85546875" style="3" customWidth="1"/>
    <col min="12806" max="13056" width="9.140625" style="3"/>
    <col min="13057" max="13057" width="10.42578125" style="3" customWidth="1"/>
    <col min="13058" max="13058" width="9.140625" style="3"/>
    <col min="13059" max="13059" width="44" style="3" customWidth="1"/>
    <col min="13060" max="13060" width="9.140625" style="3"/>
    <col min="13061" max="13061" width="7.85546875" style="3" customWidth="1"/>
    <col min="13062" max="13312" width="9.140625" style="3"/>
    <col min="13313" max="13313" width="10.42578125" style="3" customWidth="1"/>
    <col min="13314" max="13314" width="9.140625" style="3"/>
    <col min="13315" max="13315" width="44" style="3" customWidth="1"/>
    <col min="13316" max="13316" width="9.140625" style="3"/>
    <col min="13317" max="13317" width="7.85546875" style="3" customWidth="1"/>
    <col min="13318" max="13568" width="9.140625" style="3"/>
    <col min="13569" max="13569" width="10.42578125" style="3" customWidth="1"/>
    <col min="13570" max="13570" width="9.140625" style="3"/>
    <col min="13571" max="13571" width="44" style="3" customWidth="1"/>
    <col min="13572" max="13572" width="9.140625" style="3"/>
    <col min="13573" max="13573" width="7.85546875" style="3" customWidth="1"/>
    <col min="13574" max="13824" width="9.140625" style="3"/>
    <col min="13825" max="13825" width="10.42578125" style="3" customWidth="1"/>
    <col min="13826" max="13826" width="9.140625" style="3"/>
    <col min="13827" max="13827" width="44" style="3" customWidth="1"/>
    <col min="13828" max="13828" width="9.140625" style="3"/>
    <col min="13829" max="13829" width="7.85546875" style="3" customWidth="1"/>
    <col min="13830" max="14080" width="9.140625" style="3"/>
    <col min="14081" max="14081" width="10.42578125" style="3" customWidth="1"/>
    <col min="14082" max="14082" width="9.140625" style="3"/>
    <col min="14083" max="14083" width="44" style="3" customWidth="1"/>
    <col min="14084" max="14084" width="9.140625" style="3"/>
    <col min="14085" max="14085" width="7.85546875" style="3" customWidth="1"/>
    <col min="14086" max="14336" width="9.140625" style="3"/>
    <col min="14337" max="14337" width="10.42578125" style="3" customWidth="1"/>
    <col min="14338" max="14338" width="9.140625" style="3"/>
    <col min="14339" max="14339" width="44" style="3" customWidth="1"/>
    <col min="14340" max="14340" width="9.140625" style="3"/>
    <col min="14341" max="14341" width="7.85546875" style="3" customWidth="1"/>
    <col min="14342" max="14592" width="9.140625" style="3"/>
    <col min="14593" max="14593" width="10.42578125" style="3" customWidth="1"/>
    <col min="14594" max="14594" width="9.140625" style="3"/>
    <col min="14595" max="14595" width="44" style="3" customWidth="1"/>
    <col min="14596" max="14596" width="9.140625" style="3"/>
    <col min="14597" max="14597" width="7.85546875" style="3" customWidth="1"/>
    <col min="14598" max="14848" width="9.140625" style="3"/>
    <col min="14849" max="14849" width="10.42578125" style="3" customWidth="1"/>
    <col min="14850" max="14850" width="9.140625" style="3"/>
    <col min="14851" max="14851" width="44" style="3" customWidth="1"/>
    <col min="14852" max="14852" width="9.140625" style="3"/>
    <col min="14853" max="14853" width="7.85546875" style="3" customWidth="1"/>
    <col min="14854" max="15104" width="9.140625" style="3"/>
    <col min="15105" max="15105" width="10.42578125" style="3" customWidth="1"/>
    <col min="15106" max="15106" width="9.140625" style="3"/>
    <col min="15107" max="15107" width="44" style="3" customWidth="1"/>
    <col min="15108" max="15108" width="9.140625" style="3"/>
    <col min="15109" max="15109" width="7.85546875" style="3" customWidth="1"/>
    <col min="15110" max="15360" width="9.140625" style="3"/>
    <col min="15361" max="15361" width="10.42578125" style="3" customWidth="1"/>
    <col min="15362" max="15362" width="9.140625" style="3"/>
    <col min="15363" max="15363" width="44" style="3" customWidth="1"/>
    <col min="15364" max="15364" width="9.140625" style="3"/>
    <col min="15365" max="15365" width="7.85546875" style="3" customWidth="1"/>
    <col min="15366" max="15616" width="9.140625" style="3"/>
    <col min="15617" max="15617" width="10.42578125" style="3" customWidth="1"/>
    <col min="15618" max="15618" width="9.140625" style="3"/>
    <col min="15619" max="15619" width="44" style="3" customWidth="1"/>
    <col min="15620" max="15620" width="9.140625" style="3"/>
    <col min="15621" max="15621" width="7.85546875" style="3" customWidth="1"/>
    <col min="15622" max="15872" width="9.140625" style="3"/>
    <col min="15873" max="15873" width="10.42578125" style="3" customWidth="1"/>
    <col min="15874" max="15874" width="9.140625" style="3"/>
    <col min="15875" max="15875" width="44" style="3" customWidth="1"/>
    <col min="15876" max="15876" width="9.140625" style="3"/>
    <col min="15877" max="15877" width="7.85546875" style="3" customWidth="1"/>
    <col min="15878" max="16128" width="9.140625" style="3"/>
    <col min="16129" max="16129" width="10.42578125" style="3" customWidth="1"/>
    <col min="16130" max="16130" width="9.140625" style="3"/>
    <col min="16131" max="16131" width="44" style="3" customWidth="1"/>
    <col min="16132" max="16132" width="9.140625" style="3"/>
    <col min="16133" max="16133" width="7.85546875" style="3" customWidth="1"/>
    <col min="16134" max="16384" width="9.140625" style="3"/>
  </cols>
  <sheetData>
    <row r="2" spans="1:8" ht="18">
      <c r="A2" s="1" t="s">
        <v>15</v>
      </c>
      <c r="B2" s="2"/>
    </row>
    <row r="4" spans="1:8" ht="57">
      <c r="A4" s="4" t="s">
        <v>16</v>
      </c>
      <c r="C4" s="5" t="s">
        <v>17</v>
      </c>
    </row>
    <row r="6" spans="1:8" ht="57">
      <c r="A6" s="4" t="s">
        <v>18</v>
      </c>
      <c r="C6" s="6" t="s">
        <v>27</v>
      </c>
      <c r="F6" s="7"/>
    </row>
    <row r="7" spans="1:8">
      <c r="F7" s="7"/>
    </row>
    <row r="8" spans="1:8" ht="28.5">
      <c r="A8" s="4" t="s">
        <v>19</v>
      </c>
      <c r="C8" s="5" t="s">
        <v>28</v>
      </c>
      <c r="F8" s="7"/>
    </row>
    <row r="9" spans="1:8" ht="57">
      <c r="A9" s="4"/>
      <c r="C9" s="5" t="s">
        <v>20</v>
      </c>
      <c r="F9" s="7"/>
    </row>
    <row r="10" spans="1:8" ht="15">
      <c r="A10" s="4"/>
      <c r="C10" s="5"/>
      <c r="F10" s="7"/>
    </row>
    <row r="11" spans="1:8" ht="15">
      <c r="A11" s="4" t="s">
        <v>21</v>
      </c>
      <c r="B11" s="8" t="str">
        <f ca="1">+'CESTA IN PLOČNIK'!B1&amp;" "&amp;'CESTA IN PLOČNIK'!C1</f>
        <v>I. CESTA IN PLOČNIK</v>
      </c>
    </row>
    <row r="12" spans="1:8" ht="15">
      <c r="A12" s="4"/>
      <c r="B12" s="9" t="str">
        <f>'CESTA IN PLOČNIK'!B24&amp;" "&amp;'CESTA IN PLOČNIK'!C24</f>
        <v>1. PREDDELA</v>
      </c>
      <c r="C12" s="10"/>
      <c r="D12" s="10"/>
      <c r="E12" s="10"/>
      <c r="F12" s="10"/>
    </row>
    <row r="13" spans="1:8" ht="15">
      <c r="A13" s="4"/>
      <c r="B13" s="9" t="str">
        <f>'CESTA IN PLOČNIK'!B50&amp;" "&amp;'CESTA IN PLOČNIK'!C50</f>
        <v>1.3. OSTALA PREDDELA</v>
      </c>
      <c r="C13" s="10"/>
      <c r="D13" s="10"/>
      <c r="E13" s="10"/>
      <c r="F13" s="10"/>
    </row>
    <row r="14" spans="1:8" ht="15">
      <c r="A14" s="4"/>
      <c r="B14" s="9" t="str">
        <f>'CESTA IN PLOČNIK'!B51&amp;" "&amp;'CESTA IN PLOČNIK'!C51</f>
        <v>1.3.1. Omejitve prometa</v>
      </c>
      <c r="C14" s="10"/>
      <c r="D14" s="10"/>
      <c r="E14" s="10"/>
      <c r="F14" s="10"/>
    </row>
    <row r="15" spans="1:8" ht="71.25">
      <c r="A15" s="9"/>
      <c r="B15" s="11">
        <f>+'CESTA IN PLOČNIK'!B52</f>
        <v>22</v>
      </c>
      <c r="C15" s="121" t="str">
        <f>+'CESTA IN PLOČNIK'!D52</f>
        <v>Zavarovanje gradbišča v času gradnje z delno zaporo prometa v skladu z elaboratom začasne prometne ureditve (zagotoviti dostop za intervencijo) in usmerjanjem z ustrezno signalizacijo. Postavitev, vzdrževanje in odstranitev cestne zapore. Obračun zapore se bo izvedel po dejanskih stroških. Zapora velja za celoten čas gradnje.</v>
      </c>
      <c r="D15" s="12" t="s">
        <v>53</v>
      </c>
      <c r="E15" s="12">
        <v>1</v>
      </c>
      <c r="F15" s="12">
        <f>+'CESTA IN PLOČNIK'!H52</f>
        <v>26500</v>
      </c>
      <c r="H15" s="13"/>
    </row>
    <row r="16" spans="1:8" ht="115.5">
      <c r="A16" s="4"/>
      <c r="C16" s="136" t="s">
        <v>416</v>
      </c>
    </row>
    <row r="17" spans="1:6" ht="15">
      <c r="A17" s="4"/>
      <c r="C17" s="14"/>
    </row>
    <row r="18" spans="1:6" ht="85.5">
      <c r="A18" s="4" t="s">
        <v>29</v>
      </c>
      <c r="C18" s="135" t="s">
        <v>22</v>
      </c>
    </row>
    <row r="22" spans="1:6" ht="15">
      <c r="A22" s="15" t="s">
        <v>30</v>
      </c>
    </row>
    <row r="23" spans="1:6" ht="8.25" customHeight="1">
      <c r="A23" s="15"/>
      <c r="B23" s="16"/>
    </row>
    <row r="24" spans="1:6" ht="30.75" customHeight="1">
      <c r="A24" s="17">
        <v>1</v>
      </c>
      <c r="B24" s="220" t="s">
        <v>31</v>
      </c>
      <c r="C24" s="220"/>
      <c r="D24" s="220"/>
      <c r="E24" s="220"/>
      <c r="F24" s="220"/>
    </row>
    <row r="25" spans="1:6" ht="33" customHeight="1">
      <c r="A25" s="17">
        <v>2</v>
      </c>
      <c r="B25" s="220" t="s">
        <v>32</v>
      </c>
      <c r="C25" s="220"/>
      <c r="D25" s="220"/>
      <c r="E25" s="220"/>
      <c r="F25" s="220"/>
    </row>
    <row r="26" spans="1:6" ht="30" customHeight="1">
      <c r="A26" s="17">
        <v>3</v>
      </c>
      <c r="B26" s="220" t="s">
        <v>62</v>
      </c>
      <c r="C26" s="220"/>
      <c r="D26" s="220"/>
      <c r="E26" s="220"/>
      <c r="F26" s="220"/>
    </row>
    <row r="27" spans="1:6" ht="31.5" customHeight="1">
      <c r="A27" s="17">
        <v>4</v>
      </c>
      <c r="B27" s="221" t="s">
        <v>61</v>
      </c>
      <c r="C27" s="221"/>
      <c r="D27" s="221"/>
      <c r="E27" s="221"/>
      <c r="F27" s="221"/>
    </row>
    <row r="28" spans="1:6">
      <c r="A28" s="17">
        <v>5</v>
      </c>
      <c r="B28" s="221" t="s">
        <v>33</v>
      </c>
      <c r="C28" s="221"/>
      <c r="D28" s="221"/>
      <c r="E28" s="221"/>
      <c r="F28" s="221"/>
    </row>
    <row r="29" spans="1:6">
      <c r="A29" s="17"/>
      <c r="B29" s="220" t="s">
        <v>63</v>
      </c>
      <c r="C29" s="220"/>
      <c r="D29" s="220"/>
      <c r="E29" s="220"/>
      <c r="F29" s="220"/>
    </row>
    <row r="30" spans="1:6" ht="30.75" customHeight="1">
      <c r="A30" s="17"/>
      <c r="B30" s="220" t="s">
        <v>34</v>
      </c>
      <c r="C30" s="220"/>
      <c r="D30" s="220"/>
      <c r="E30" s="220"/>
      <c r="F30" s="220"/>
    </row>
    <row r="31" spans="1:6" ht="32.25" customHeight="1">
      <c r="A31" s="17"/>
      <c r="B31" s="220" t="s">
        <v>35</v>
      </c>
      <c r="C31" s="220"/>
      <c r="D31" s="220"/>
      <c r="E31" s="220"/>
      <c r="F31" s="220"/>
    </row>
    <row r="32" spans="1:6" ht="28.5" customHeight="1">
      <c r="A32" s="17"/>
      <c r="B32" s="220" t="s">
        <v>36</v>
      </c>
      <c r="C32" s="220"/>
      <c r="D32" s="220"/>
      <c r="E32" s="220"/>
      <c r="F32" s="220"/>
    </row>
    <row r="33" spans="1:6" ht="29.25" customHeight="1">
      <c r="A33" s="17"/>
      <c r="B33" s="220" t="s">
        <v>37</v>
      </c>
      <c r="C33" s="220"/>
      <c r="D33" s="220"/>
      <c r="E33" s="220"/>
      <c r="F33" s="220"/>
    </row>
    <row r="34" spans="1:6" ht="36" customHeight="1">
      <c r="A34" s="17"/>
      <c r="B34" s="220" t="s">
        <v>38</v>
      </c>
      <c r="C34" s="220"/>
      <c r="D34" s="220"/>
      <c r="E34" s="220"/>
      <c r="F34" s="220"/>
    </row>
    <row r="35" spans="1:6" ht="33" customHeight="1">
      <c r="A35" s="17"/>
      <c r="B35" s="220" t="s">
        <v>39</v>
      </c>
      <c r="C35" s="220"/>
      <c r="D35" s="220"/>
      <c r="E35" s="220"/>
      <c r="F35" s="220"/>
    </row>
    <row r="36" spans="1:6" ht="28.5" customHeight="1">
      <c r="A36" s="17"/>
      <c r="B36" s="220" t="s">
        <v>40</v>
      </c>
      <c r="C36" s="220"/>
      <c r="D36" s="220"/>
      <c r="E36" s="220"/>
      <c r="F36" s="220"/>
    </row>
    <row r="37" spans="1:6" ht="29.25" customHeight="1">
      <c r="A37" s="17"/>
      <c r="B37" s="220" t="s">
        <v>41</v>
      </c>
      <c r="C37" s="220"/>
      <c r="D37" s="220"/>
      <c r="E37" s="220"/>
      <c r="F37" s="220"/>
    </row>
    <row r="38" spans="1:6">
      <c r="A38" s="17"/>
      <c r="B38" s="220" t="s">
        <v>42</v>
      </c>
      <c r="C38" s="220"/>
      <c r="D38" s="220"/>
      <c r="E38" s="220"/>
      <c r="F38" s="220"/>
    </row>
    <row r="39" spans="1:6">
      <c r="A39" s="17"/>
      <c r="B39" s="220" t="s">
        <v>43</v>
      </c>
      <c r="C39" s="220"/>
      <c r="D39" s="220"/>
      <c r="E39" s="220"/>
      <c r="F39" s="220"/>
    </row>
    <row r="40" spans="1:6">
      <c r="A40" s="17"/>
      <c r="B40" s="220" t="s">
        <v>44</v>
      </c>
      <c r="C40" s="220"/>
      <c r="D40" s="220"/>
      <c r="E40" s="220"/>
      <c r="F40" s="220"/>
    </row>
    <row r="41" spans="1:6">
      <c r="A41" s="17">
        <v>6</v>
      </c>
      <c r="B41" s="220" t="s">
        <v>45</v>
      </c>
      <c r="C41" s="220"/>
      <c r="D41" s="220"/>
      <c r="E41" s="220"/>
      <c r="F41" s="220"/>
    </row>
    <row r="42" spans="1:6">
      <c r="A42" s="17">
        <v>7</v>
      </c>
      <c r="B42" s="220" t="s">
        <v>66</v>
      </c>
      <c r="C42" s="220"/>
      <c r="D42" s="220"/>
      <c r="E42" s="220"/>
      <c r="F42" s="220"/>
    </row>
    <row r="43" spans="1:6">
      <c r="A43" s="17">
        <v>8</v>
      </c>
      <c r="B43" s="220" t="s">
        <v>67</v>
      </c>
      <c r="C43" s="220"/>
      <c r="D43" s="220"/>
      <c r="E43" s="220"/>
      <c r="F43" s="220"/>
    </row>
  </sheetData>
  <sheetProtection algorithmName="SHA-512" hashValue="prUqkTuHkuJpxlwRQW7OT+tW9YA2LE7K/HI5/zVlUXWSsN774xKY++utnbvVdrmiT1q5pUooKZX6WlJgnAzgfg==" saltValue="lkE6xFShISRk9WrgceXv4w==" spinCount="100000" sheet="1" objects="1" scenarios="1"/>
  <mergeCells count="20">
    <mergeCell ref="B28:F28"/>
    <mergeCell ref="B24:F24"/>
    <mergeCell ref="B25:F25"/>
    <mergeCell ref="B26:F26"/>
    <mergeCell ref="B27:F27"/>
    <mergeCell ref="B37:F37"/>
    <mergeCell ref="B29:F29"/>
    <mergeCell ref="B30:F30"/>
    <mergeCell ref="B31:F31"/>
    <mergeCell ref="B32:F32"/>
    <mergeCell ref="B33:F33"/>
    <mergeCell ref="B34:F34"/>
    <mergeCell ref="B35:F35"/>
    <mergeCell ref="B36:F36"/>
    <mergeCell ref="B42:F42"/>
    <mergeCell ref="B43:F43"/>
    <mergeCell ref="B38:F38"/>
    <mergeCell ref="B39:F39"/>
    <mergeCell ref="B40:F40"/>
    <mergeCell ref="B41:F41"/>
  </mergeCells>
  <pageMargins left="0.70866141732283472" right="0.70866141732283472" top="0.74803149606299213" bottom="0.74803149606299213" header="0.31496062992125984" footer="0.31496062992125984"/>
  <pageSetup paperSize="9" scale="68" orientation="portrait" r:id="rId1"/>
  <headerFooter>
    <oddHeader>&amp;C&amp;"-,Ležeče"Ureditev ceste R2-409/0306 od km 2,000 do km 2,280 Postojna - Razdrto (Smrekce)&amp;R&amp;"-,Ležeče"RAZPIS 2020</oddHeader>
    <oddFooter>Stran &amp;P od &amp;N</oddFooter>
  </headerFooter>
  <rowBreaks count="1" manualBreakCount="1">
    <brk id="2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92"/>
  <sheetViews>
    <sheetView view="pageBreakPreview" topLeftCell="A116" zoomScaleNormal="100" zoomScaleSheetLayoutView="100" workbookViewId="0">
      <selection activeCell="D122" sqref="D122"/>
    </sheetView>
  </sheetViews>
  <sheetFormatPr defaultColWidth="9.140625" defaultRowHeight="15.75"/>
  <cols>
    <col min="1" max="1" width="9.140625" style="141"/>
    <col min="2" max="3" width="10.7109375" style="143" customWidth="1"/>
    <col min="4" max="4" width="47.7109375" style="209" customWidth="1"/>
    <col min="5" max="5" width="14.7109375" style="18" customWidth="1"/>
    <col min="6" max="6" width="12.7109375" style="18" customWidth="1"/>
    <col min="7" max="7" width="15.7109375" style="18" customWidth="1"/>
    <col min="8" max="8" width="15.7109375" style="139" customWidth="1"/>
    <col min="9" max="9" width="11.5703125" style="140" bestFit="1" customWidth="1"/>
    <col min="10" max="10" width="10.140625" style="141" bestFit="1" customWidth="1"/>
    <col min="11" max="16384" width="9.140625" style="141"/>
  </cols>
  <sheetData>
    <row r="1" spans="2:10">
      <c r="B1" s="137" t="s">
        <v>47</v>
      </c>
      <c r="C1" s="138" t="str">
        <f ca="1">MID(CELL("filename",A1),FIND("]",CELL("filename",A1))+1,255)</f>
        <v>CESTA IN PLOČNIK</v>
      </c>
    </row>
    <row r="3" spans="2:10">
      <c r="B3" s="142" t="s">
        <v>14</v>
      </c>
    </row>
    <row r="4" spans="2:10">
      <c r="B4" s="144" t="str">
        <f ca="1">"REKAPITULACIJA "&amp;C1</f>
        <v>REKAPITULACIJA CESTA IN PLOČNIK</v>
      </c>
      <c r="C4" s="145"/>
      <c r="D4" s="145"/>
      <c r="E4" s="19"/>
      <c r="F4" s="19"/>
      <c r="G4" s="19"/>
      <c r="H4" s="26"/>
      <c r="I4" s="146"/>
    </row>
    <row r="5" spans="2:10">
      <c r="B5" s="147"/>
      <c r="C5" s="148"/>
      <c r="D5" s="149"/>
      <c r="H5" s="150"/>
      <c r="I5" s="151"/>
      <c r="J5" s="152"/>
    </row>
    <row r="6" spans="2:10">
      <c r="B6" s="153" t="s">
        <v>48</v>
      </c>
      <c r="D6" s="154" t="str">
        <f>VLOOKUP(B6,$B$20:$H$9950,2,FALSE)</f>
        <v>PREDDELA</v>
      </c>
      <c r="E6" s="155"/>
      <c r="F6" s="139"/>
      <c r="H6" s="156">
        <f>VLOOKUP($D6&amp;" SKUPAJ:",$G$20:$H$9950,2,FALSE)</f>
        <v>26500</v>
      </c>
      <c r="I6" s="157"/>
      <c r="J6" s="158"/>
    </row>
    <row r="7" spans="2:10">
      <c r="B7" s="153"/>
      <c r="D7" s="154"/>
      <c r="E7" s="155"/>
      <c r="F7" s="139"/>
      <c r="H7" s="156"/>
      <c r="I7" s="159"/>
      <c r="J7" s="160"/>
    </row>
    <row r="8" spans="2:10">
      <c r="B8" s="153" t="s">
        <v>49</v>
      </c>
      <c r="D8" s="154" t="str">
        <f>VLOOKUP(B8,$B$20:$H$9950,2,FALSE)</f>
        <v>ZEMELJSKA DELA</v>
      </c>
      <c r="E8" s="155"/>
      <c r="F8" s="139"/>
      <c r="H8" s="156">
        <f>VLOOKUP($D8&amp;" SKUPAJ:",$G$20:$H$9950,2,FALSE)</f>
        <v>0</v>
      </c>
      <c r="I8" s="161"/>
      <c r="J8" s="162"/>
    </row>
    <row r="9" spans="2:10">
      <c r="B9" s="153"/>
      <c r="D9" s="154"/>
      <c r="E9" s="155"/>
      <c r="F9" s="139"/>
      <c r="H9" s="156"/>
      <c r="I9" s="146"/>
    </row>
    <row r="10" spans="2:10">
      <c r="B10" s="153" t="s">
        <v>46</v>
      </c>
      <c r="D10" s="154" t="str">
        <f>VLOOKUP(B10,$B$20:$H$9950,2,FALSE)</f>
        <v>VOZIŠČE KONSTRUKCIJE</v>
      </c>
      <c r="E10" s="155"/>
      <c r="F10" s="139"/>
      <c r="H10" s="156">
        <f>VLOOKUP($D10&amp;" SKUPAJ:",$G$20:$H$9950,2,FALSE)</f>
        <v>0</v>
      </c>
    </row>
    <row r="11" spans="2:10">
      <c r="B11" s="153"/>
      <c r="D11" s="154"/>
      <c r="E11" s="155"/>
      <c r="F11" s="139"/>
      <c r="H11" s="156"/>
    </row>
    <row r="12" spans="2:10">
      <c r="B12" s="153" t="s">
        <v>50</v>
      </c>
      <c r="D12" s="154" t="str">
        <f>VLOOKUP(B12,$B$20:$H$9950,2,FALSE)</f>
        <v>ODVODNJAVANJE</v>
      </c>
      <c r="E12" s="155"/>
      <c r="F12" s="139"/>
      <c r="H12" s="156">
        <f>VLOOKUP($D12&amp;" SKUPAJ:",$G$20:$H$9950,2,FALSE)</f>
        <v>0</v>
      </c>
      <c r="I12" s="161"/>
      <c r="J12" s="162"/>
    </row>
    <row r="13" spans="2:10">
      <c r="B13" s="153"/>
      <c r="D13" s="154"/>
      <c r="E13" s="155"/>
      <c r="F13" s="139"/>
      <c r="H13" s="156"/>
      <c r="I13" s="146"/>
    </row>
    <row r="14" spans="2:10">
      <c r="B14" s="153" t="s">
        <v>76</v>
      </c>
      <c r="D14" s="154" t="str">
        <f>VLOOKUP(B14,$B$20:$H$9950,2,FALSE)</f>
        <v>OPREMA CEST</v>
      </c>
      <c r="E14" s="155"/>
      <c r="F14" s="139"/>
      <c r="H14" s="156">
        <f>VLOOKUP($D14&amp;" SKUPAJ:",$G$20:$H$9950,2,FALSE)</f>
        <v>0</v>
      </c>
    </row>
    <row r="15" spans="2:10">
      <c r="B15" s="153"/>
      <c r="D15" s="154"/>
      <c r="E15" s="155"/>
      <c r="F15" s="139"/>
      <c r="H15" s="156"/>
    </row>
    <row r="16" spans="2:10">
      <c r="B16" s="153" t="s">
        <v>77</v>
      </c>
      <c r="D16" s="154" t="str">
        <f>VLOOKUP(B16,$B$20:$H$9950,2,FALSE)</f>
        <v>TUJE STORITVE</v>
      </c>
      <c r="E16" s="155"/>
      <c r="F16" s="139"/>
      <c r="H16" s="156">
        <f>VLOOKUP($D16&amp;" SKUPAJ:",$G$20:$H$9950,2,FALSE)</f>
        <v>0</v>
      </c>
      <c r="I16" s="161"/>
      <c r="J16" s="162"/>
    </row>
    <row r="17" spans="2:11" s="140" customFormat="1" ht="16.5" thickBot="1">
      <c r="B17" s="163"/>
      <c r="C17" s="164"/>
      <c r="D17" s="165"/>
      <c r="E17" s="166"/>
      <c r="F17" s="167"/>
      <c r="G17" s="20"/>
      <c r="H17" s="168"/>
    </row>
    <row r="18" spans="2:11" s="140" customFormat="1" ht="16.5" thickTop="1">
      <c r="B18" s="169"/>
      <c r="C18" s="170"/>
      <c r="D18" s="171"/>
      <c r="E18" s="21"/>
      <c r="F18" s="172"/>
      <c r="G18" s="21" t="str">
        <f ca="1">"SKUPAJ "&amp;C1&amp;" (BREZ DDV):"</f>
        <v>SKUPAJ CESTA IN PLOČNIK (BREZ DDV):</v>
      </c>
      <c r="H18" s="173">
        <f>ROUND(SUM(H6:H16),2)</f>
        <v>26500</v>
      </c>
    </row>
    <row r="20" spans="2:11" s="140" customFormat="1" ht="16.5" thickBot="1">
      <c r="B20" s="174" t="s">
        <v>0</v>
      </c>
      <c r="C20" s="175" t="s">
        <v>1</v>
      </c>
      <c r="D20" s="176" t="s">
        <v>2</v>
      </c>
      <c r="E20" s="22" t="s">
        <v>3</v>
      </c>
      <c r="F20" s="22" t="s">
        <v>4</v>
      </c>
      <c r="G20" s="22" t="s">
        <v>5</v>
      </c>
      <c r="H20" s="22" t="s">
        <v>6</v>
      </c>
    </row>
    <row r="22" spans="2:11" ht="50.25" customHeight="1">
      <c r="B22" s="222" t="s">
        <v>68</v>
      </c>
      <c r="C22" s="222"/>
      <c r="D22" s="222"/>
      <c r="E22" s="222"/>
      <c r="F22" s="222"/>
      <c r="G22" s="222"/>
      <c r="H22" s="222"/>
    </row>
    <row r="24" spans="2:11" s="140" customFormat="1">
      <c r="B24" s="177" t="s">
        <v>48</v>
      </c>
      <c r="C24" s="224" t="s">
        <v>115</v>
      </c>
      <c r="D24" s="224"/>
      <c r="E24" s="178"/>
      <c r="F24" s="179"/>
      <c r="G24" s="23"/>
      <c r="H24" s="180"/>
    </row>
    <row r="25" spans="2:11" s="140" customFormat="1">
      <c r="B25" s="181" t="s">
        <v>69</v>
      </c>
      <c r="C25" s="223" t="s">
        <v>129</v>
      </c>
      <c r="D25" s="223"/>
      <c r="E25" s="223"/>
      <c r="F25" s="223"/>
      <c r="G25" s="24"/>
      <c r="H25" s="182"/>
    </row>
    <row r="26" spans="2:11" s="140" customFormat="1" ht="31.5">
      <c r="B26" s="183">
        <f>+COUNT($B$25:B25)+1</f>
        <v>1</v>
      </c>
      <c r="C26" s="184">
        <v>11121</v>
      </c>
      <c r="D26" s="185" t="s">
        <v>173</v>
      </c>
      <c r="E26" s="26" t="s">
        <v>70</v>
      </c>
      <c r="F26" s="26">
        <v>0.28000000000000003</v>
      </c>
      <c r="G26" s="26"/>
      <c r="H26" s="182">
        <f>+F26*G26</f>
        <v>0</v>
      </c>
      <c r="K26" s="18"/>
    </row>
    <row r="27" spans="2:11" s="140" customFormat="1" ht="31.5">
      <c r="B27" s="183">
        <f>+COUNT($B$25:B26)+1</f>
        <v>2</v>
      </c>
      <c r="C27" s="184">
        <v>11121</v>
      </c>
      <c r="D27" s="185" t="s">
        <v>174</v>
      </c>
      <c r="E27" s="26" t="s">
        <v>70</v>
      </c>
      <c r="F27" s="26">
        <v>0.08</v>
      </c>
      <c r="G27" s="26"/>
      <c r="H27" s="182">
        <f t="shared" ref="H27:H43" si="0">+F27*G27</f>
        <v>0</v>
      </c>
      <c r="K27" s="18"/>
    </row>
    <row r="28" spans="2:11" s="140" customFormat="1" ht="47.25">
      <c r="B28" s="183">
        <f>+COUNT($B$25:B27)+1</f>
        <v>3</v>
      </c>
      <c r="C28" s="184">
        <v>11131</v>
      </c>
      <c r="D28" s="185" t="s">
        <v>175</v>
      </c>
      <c r="E28" s="26" t="s">
        <v>70</v>
      </c>
      <c r="F28" s="26">
        <v>0.36</v>
      </c>
      <c r="G28" s="26"/>
      <c r="H28" s="182">
        <f t="shared" ref="H28:H30" si="1">+F28*G28</f>
        <v>0</v>
      </c>
      <c r="K28" s="18"/>
    </row>
    <row r="29" spans="2:11" s="140" customFormat="1" ht="47.25">
      <c r="B29" s="183">
        <f>+COUNT($B$25:B28)+1</f>
        <v>4</v>
      </c>
      <c r="C29" s="184" t="s">
        <v>176</v>
      </c>
      <c r="D29" s="185" t="s">
        <v>177</v>
      </c>
      <c r="E29" s="26" t="s">
        <v>23</v>
      </c>
      <c r="F29" s="26">
        <v>4</v>
      </c>
      <c r="G29" s="26"/>
      <c r="H29" s="182">
        <f t="shared" si="1"/>
        <v>0</v>
      </c>
      <c r="K29" s="18"/>
    </row>
    <row r="30" spans="2:11" s="140" customFormat="1" ht="31.5">
      <c r="B30" s="183">
        <f>+COUNT($B$25:B29)+1</f>
        <v>5</v>
      </c>
      <c r="C30" s="184">
        <v>11221</v>
      </c>
      <c r="D30" s="185" t="s">
        <v>178</v>
      </c>
      <c r="E30" s="26" t="s">
        <v>23</v>
      </c>
      <c r="F30" s="26">
        <v>14</v>
      </c>
      <c r="G30" s="26"/>
      <c r="H30" s="182">
        <f t="shared" si="1"/>
        <v>0</v>
      </c>
      <c r="K30" s="18"/>
    </row>
    <row r="31" spans="2:11" s="140" customFormat="1" ht="31.5">
      <c r="B31" s="183">
        <f>+COUNT($B$25:B30)+1</f>
        <v>6</v>
      </c>
      <c r="C31" s="184">
        <v>11221</v>
      </c>
      <c r="D31" s="185" t="s">
        <v>179</v>
      </c>
      <c r="E31" s="26" t="s">
        <v>23</v>
      </c>
      <c r="F31" s="26">
        <v>3</v>
      </c>
      <c r="G31" s="26"/>
      <c r="H31" s="182">
        <f t="shared" si="0"/>
        <v>0</v>
      </c>
      <c r="K31" s="18"/>
    </row>
    <row r="32" spans="2:11" s="140" customFormat="1" ht="31.5">
      <c r="B32" s="183">
        <f>+COUNT($B$25:B31)+1</f>
        <v>7</v>
      </c>
      <c r="C32" s="184">
        <v>11231</v>
      </c>
      <c r="D32" s="185" t="s">
        <v>180</v>
      </c>
      <c r="E32" s="26" t="s">
        <v>23</v>
      </c>
      <c r="F32" s="26">
        <v>25</v>
      </c>
      <c r="G32" s="26"/>
      <c r="H32" s="182">
        <f t="shared" si="0"/>
        <v>0</v>
      </c>
      <c r="K32" s="18"/>
    </row>
    <row r="33" spans="2:11" s="140" customFormat="1">
      <c r="B33" s="181" t="s">
        <v>71</v>
      </c>
      <c r="C33" s="223" t="s">
        <v>169</v>
      </c>
      <c r="D33" s="223"/>
      <c r="E33" s="223"/>
      <c r="F33" s="223"/>
      <c r="G33" s="24"/>
      <c r="H33" s="182"/>
    </row>
    <row r="34" spans="2:11" s="140" customFormat="1">
      <c r="B34" s="181" t="s">
        <v>73</v>
      </c>
      <c r="C34" s="223" t="s">
        <v>72</v>
      </c>
      <c r="D34" s="223"/>
      <c r="E34" s="223"/>
      <c r="F34" s="223"/>
      <c r="G34" s="24"/>
      <c r="H34" s="182"/>
    </row>
    <row r="35" spans="2:11" s="140" customFormat="1" ht="63">
      <c r="B35" s="183">
        <f>+COUNT($B$25:B34)+1</f>
        <v>8</v>
      </c>
      <c r="C35" s="184">
        <v>12132</v>
      </c>
      <c r="D35" s="185" t="s">
        <v>407</v>
      </c>
      <c r="E35" s="26" t="s">
        <v>24</v>
      </c>
      <c r="F35" s="26">
        <v>20</v>
      </c>
      <c r="G35" s="26"/>
      <c r="H35" s="182">
        <f t="shared" si="0"/>
        <v>0</v>
      </c>
      <c r="K35" s="18"/>
    </row>
    <row r="36" spans="2:11" s="140" customFormat="1" ht="63">
      <c r="B36" s="183">
        <f>+COUNT($B$25:B35)+1</f>
        <v>9</v>
      </c>
      <c r="C36" s="199">
        <v>12142</v>
      </c>
      <c r="D36" s="185" t="s">
        <v>408</v>
      </c>
      <c r="E36" s="26" t="s">
        <v>24</v>
      </c>
      <c r="F36" s="26">
        <v>30</v>
      </c>
      <c r="G36" s="26"/>
      <c r="H36" s="182">
        <f t="shared" si="0"/>
        <v>0</v>
      </c>
      <c r="K36" s="18"/>
    </row>
    <row r="37" spans="2:11" s="140" customFormat="1" ht="63">
      <c r="B37" s="183">
        <f>+COUNT($B$25:B36)+1</f>
        <v>10</v>
      </c>
      <c r="C37" s="199">
        <v>12142</v>
      </c>
      <c r="D37" s="185" t="s">
        <v>409</v>
      </c>
      <c r="E37" s="26" t="s">
        <v>24</v>
      </c>
      <c r="F37" s="26">
        <v>30</v>
      </c>
      <c r="G37" s="26"/>
      <c r="H37" s="182">
        <f t="shared" ref="H37:H41" si="2">+F37*G37</f>
        <v>0</v>
      </c>
      <c r="K37" s="18"/>
    </row>
    <row r="38" spans="2:11" s="140" customFormat="1" ht="63">
      <c r="B38" s="183">
        <f>+COUNT($B$25:B37)+1</f>
        <v>11</v>
      </c>
      <c r="C38" s="199">
        <v>12151</v>
      </c>
      <c r="D38" s="185" t="s">
        <v>410</v>
      </c>
      <c r="E38" s="26" t="s">
        <v>23</v>
      </c>
      <c r="F38" s="26">
        <v>10</v>
      </c>
      <c r="G38" s="26"/>
      <c r="H38" s="182">
        <f t="shared" si="2"/>
        <v>0</v>
      </c>
      <c r="K38" s="18"/>
    </row>
    <row r="39" spans="2:11" s="140" customFormat="1" ht="63">
      <c r="B39" s="183">
        <f>+COUNT($B$25:B38)+1</f>
        <v>12</v>
      </c>
      <c r="C39" s="199">
        <v>12153</v>
      </c>
      <c r="D39" s="185" t="s">
        <v>411</v>
      </c>
      <c r="E39" s="26" t="s">
        <v>23</v>
      </c>
      <c r="F39" s="26">
        <v>3</v>
      </c>
      <c r="G39" s="26"/>
      <c r="H39" s="182">
        <f t="shared" si="2"/>
        <v>0</v>
      </c>
      <c r="K39" s="18"/>
    </row>
    <row r="40" spans="2:11" s="140" customFormat="1" ht="47.25">
      <c r="B40" s="210">
        <f>+COUNT($B$25:B39)+1</f>
        <v>13</v>
      </c>
      <c r="C40" s="211">
        <v>12163</v>
      </c>
      <c r="D40" s="201" t="s">
        <v>412</v>
      </c>
      <c r="E40" s="202" t="s">
        <v>23</v>
      </c>
      <c r="F40" s="202">
        <v>10</v>
      </c>
      <c r="G40" s="202"/>
      <c r="H40" s="182">
        <f t="shared" si="2"/>
        <v>0</v>
      </c>
      <c r="K40" s="18"/>
    </row>
    <row r="41" spans="2:11" s="140" customFormat="1" ht="47.25">
      <c r="B41" s="183">
        <f>+COUNT($B$25:B40)+1</f>
        <v>14</v>
      </c>
      <c r="C41" s="199">
        <v>12169</v>
      </c>
      <c r="D41" s="185" t="s">
        <v>413</v>
      </c>
      <c r="E41" s="26" t="s">
        <v>23</v>
      </c>
      <c r="F41" s="26">
        <v>3</v>
      </c>
      <c r="G41" s="26"/>
      <c r="H41" s="182">
        <f t="shared" si="2"/>
        <v>0</v>
      </c>
      <c r="K41" s="18"/>
    </row>
    <row r="42" spans="2:11" s="140" customFormat="1">
      <c r="B42" s="181" t="s">
        <v>74</v>
      </c>
      <c r="C42" s="223" t="s">
        <v>75</v>
      </c>
      <c r="D42" s="223"/>
      <c r="E42" s="223"/>
      <c r="F42" s="223"/>
      <c r="G42" s="24"/>
      <c r="H42" s="182"/>
    </row>
    <row r="43" spans="2:11" s="140" customFormat="1" ht="31.5">
      <c r="B43" s="183">
        <f>+COUNT($B$25:B42)+1</f>
        <v>15</v>
      </c>
      <c r="C43" s="184">
        <v>12323</v>
      </c>
      <c r="D43" s="185" t="s">
        <v>181</v>
      </c>
      <c r="E43" s="26" t="s">
        <v>24</v>
      </c>
      <c r="F43" s="26">
        <v>1286</v>
      </c>
      <c r="G43" s="26"/>
      <c r="H43" s="182">
        <f t="shared" si="0"/>
        <v>0</v>
      </c>
    </row>
    <row r="44" spans="2:11" s="140" customFormat="1" ht="31.5">
      <c r="B44" s="183">
        <f>+COUNT($B$25:B43)+1</f>
        <v>16</v>
      </c>
      <c r="C44" s="184">
        <v>12323</v>
      </c>
      <c r="D44" s="185" t="s">
        <v>182</v>
      </c>
      <c r="E44" s="26" t="s">
        <v>24</v>
      </c>
      <c r="F44" s="26">
        <v>1062</v>
      </c>
      <c r="G44" s="26"/>
      <c r="H44" s="182">
        <f t="shared" ref="H44:H45" si="3">+F44*G44</f>
        <v>0</v>
      </c>
    </row>
    <row r="45" spans="2:11" s="140" customFormat="1" ht="31.5">
      <c r="B45" s="183">
        <f>+COUNT($B$25:B44)+1</f>
        <v>17</v>
      </c>
      <c r="C45" s="184">
        <v>12372</v>
      </c>
      <c r="D45" s="185" t="s">
        <v>183</v>
      </c>
      <c r="E45" s="26" t="s">
        <v>24</v>
      </c>
      <c r="F45" s="26">
        <v>74</v>
      </c>
      <c r="G45" s="26"/>
      <c r="H45" s="182">
        <f t="shared" si="3"/>
        <v>0</v>
      </c>
    </row>
    <row r="46" spans="2:11" s="140" customFormat="1" ht="31.5">
      <c r="B46" s="183">
        <f>+COUNT($B$25:B45)+1</f>
        <v>18</v>
      </c>
      <c r="C46" s="184">
        <v>12372</v>
      </c>
      <c r="D46" s="185" t="s">
        <v>184</v>
      </c>
      <c r="E46" s="26" t="s">
        <v>24</v>
      </c>
      <c r="F46" s="26">
        <v>128</v>
      </c>
      <c r="G46" s="26"/>
      <c r="H46" s="182">
        <f t="shared" ref="H46:H49" si="4">+F46*G46</f>
        <v>0</v>
      </c>
    </row>
    <row r="47" spans="2:11" s="140" customFormat="1" ht="31.5">
      <c r="B47" s="183">
        <f>+COUNT($B$25:B46)+1</f>
        <v>19</v>
      </c>
      <c r="C47" s="184">
        <v>12373</v>
      </c>
      <c r="D47" s="185" t="s">
        <v>185</v>
      </c>
      <c r="E47" s="26" t="s">
        <v>24</v>
      </c>
      <c r="F47" s="26">
        <v>181</v>
      </c>
      <c r="G47" s="26"/>
      <c r="H47" s="182">
        <f t="shared" si="4"/>
        <v>0</v>
      </c>
    </row>
    <row r="48" spans="2:11" s="140" customFormat="1" ht="31.5">
      <c r="B48" s="183">
        <f>+COUNT($B$25:B47)+1</f>
        <v>20</v>
      </c>
      <c r="C48" s="184">
        <v>12383</v>
      </c>
      <c r="D48" s="185" t="s">
        <v>186</v>
      </c>
      <c r="E48" s="26" t="s">
        <v>56</v>
      </c>
      <c r="F48" s="26">
        <v>15</v>
      </c>
      <c r="G48" s="26"/>
      <c r="H48" s="182">
        <f t="shared" si="4"/>
        <v>0</v>
      </c>
    </row>
    <row r="49" spans="2:8" s="140" customFormat="1">
      <c r="B49" s="183">
        <f>+COUNT($B$25:B48)+1</f>
        <v>21</v>
      </c>
      <c r="C49" s="184">
        <v>12385</v>
      </c>
      <c r="D49" s="185" t="s">
        <v>187</v>
      </c>
      <c r="E49" s="26" t="s">
        <v>56</v>
      </c>
      <c r="F49" s="26">
        <v>376</v>
      </c>
      <c r="G49" s="26"/>
      <c r="H49" s="182">
        <f t="shared" si="4"/>
        <v>0</v>
      </c>
    </row>
    <row r="50" spans="2:8" s="140" customFormat="1">
      <c r="B50" s="181" t="s">
        <v>87</v>
      </c>
      <c r="C50" s="223" t="s">
        <v>124</v>
      </c>
      <c r="D50" s="223"/>
      <c r="E50" s="223"/>
      <c r="F50" s="223"/>
      <c r="G50" s="24"/>
      <c r="H50" s="182"/>
    </row>
    <row r="51" spans="2:8" s="140" customFormat="1">
      <c r="B51" s="181" t="s">
        <v>89</v>
      </c>
      <c r="C51" s="223" t="s">
        <v>88</v>
      </c>
      <c r="D51" s="223"/>
      <c r="E51" s="223"/>
      <c r="F51" s="223"/>
      <c r="G51" s="24"/>
      <c r="H51" s="182"/>
    </row>
    <row r="52" spans="2:8" s="140" customFormat="1" ht="126">
      <c r="B52" s="113">
        <f>+COUNT($B$25:B51)+1</f>
        <v>22</v>
      </c>
      <c r="C52" s="114">
        <v>13111</v>
      </c>
      <c r="D52" s="115" t="s">
        <v>64</v>
      </c>
      <c r="E52" s="71" t="s">
        <v>53</v>
      </c>
      <c r="F52" s="71">
        <v>1</v>
      </c>
      <c r="G52" s="71">
        <v>26500</v>
      </c>
      <c r="H52" s="112">
        <f t="shared" ref="H52" si="5">+F52*G52</f>
        <v>26500</v>
      </c>
    </row>
    <row r="53" spans="2:8" s="140" customFormat="1">
      <c r="B53" s="181" t="s">
        <v>118</v>
      </c>
      <c r="C53" s="223" t="s">
        <v>117</v>
      </c>
      <c r="D53" s="223"/>
      <c r="E53" s="223"/>
      <c r="F53" s="223"/>
      <c r="G53" s="24"/>
      <c r="H53" s="182"/>
    </row>
    <row r="54" spans="2:8" s="140" customFormat="1" ht="31.5">
      <c r="B54" s="183">
        <f>+COUNT($B$25:B53)+1</f>
        <v>23</v>
      </c>
      <c r="C54" s="184">
        <v>13311</v>
      </c>
      <c r="D54" s="185" t="s">
        <v>188</v>
      </c>
      <c r="E54" s="26" t="s">
        <v>23</v>
      </c>
      <c r="F54" s="26">
        <v>1</v>
      </c>
      <c r="G54" s="26"/>
      <c r="H54" s="182">
        <f t="shared" ref="H54:H55" si="6">+F54*G54</f>
        <v>0</v>
      </c>
    </row>
    <row r="55" spans="2:8" s="140" customFormat="1" ht="31.5">
      <c r="B55" s="183">
        <f>+COUNT($B$25:B54)+1</f>
        <v>24</v>
      </c>
      <c r="C55" s="184">
        <v>13312</v>
      </c>
      <c r="D55" s="185" t="s">
        <v>189</v>
      </c>
      <c r="E55" s="26" t="s">
        <v>23</v>
      </c>
      <c r="F55" s="26">
        <v>1</v>
      </c>
      <c r="G55" s="26"/>
      <c r="H55" s="182">
        <f t="shared" si="6"/>
        <v>0</v>
      </c>
    </row>
    <row r="56" spans="2:8" s="140" customFormat="1" ht="15.75" customHeight="1">
      <c r="B56" s="186"/>
      <c r="C56" s="187"/>
      <c r="D56" s="188"/>
      <c r="E56" s="189"/>
      <c r="F56" s="190"/>
      <c r="G56" s="191"/>
      <c r="H56" s="191"/>
    </row>
    <row r="57" spans="2:8" s="140" customFormat="1" ht="16.5" thickBot="1">
      <c r="B57" s="192"/>
      <c r="C57" s="193"/>
      <c r="D57" s="193"/>
      <c r="E57" s="194"/>
      <c r="F57" s="194"/>
      <c r="G57" s="25" t="str">
        <f>C24&amp;" SKUPAJ:"</f>
        <v>PREDDELA SKUPAJ:</v>
      </c>
      <c r="H57" s="195">
        <f>SUM(H$26:H$55)</f>
        <v>26500</v>
      </c>
    </row>
    <row r="58" spans="2:8" s="140" customFormat="1">
      <c r="B58" s="186"/>
      <c r="C58" s="187"/>
      <c r="D58" s="188"/>
      <c r="E58" s="189"/>
      <c r="F58" s="190"/>
      <c r="G58" s="191"/>
      <c r="H58" s="191"/>
    </row>
    <row r="59" spans="2:8" s="140" customFormat="1">
      <c r="B59" s="177" t="s">
        <v>49</v>
      </c>
      <c r="C59" s="224" t="s">
        <v>91</v>
      </c>
      <c r="D59" s="224"/>
      <c r="E59" s="178"/>
      <c r="F59" s="179"/>
      <c r="G59" s="23"/>
      <c r="H59" s="180"/>
    </row>
    <row r="60" spans="2:8" s="140" customFormat="1">
      <c r="B60" s="181" t="s">
        <v>90</v>
      </c>
      <c r="C60" s="223" t="s">
        <v>125</v>
      </c>
      <c r="D60" s="223"/>
      <c r="E60" s="223"/>
      <c r="F60" s="223"/>
      <c r="G60" s="24"/>
      <c r="H60" s="182"/>
    </row>
    <row r="61" spans="2:8" s="140" customFormat="1" ht="31.5">
      <c r="B61" s="183">
        <f>+COUNT($B$60:B60)+1</f>
        <v>1</v>
      </c>
      <c r="C61" s="184">
        <v>21114</v>
      </c>
      <c r="D61" s="185" t="s">
        <v>190</v>
      </c>
      <c r="E61" s="26" t="s">
        <v>25</v>
      </c>
      <c r="F61" s="26">
        <v>204</v>
      </c>
      <c r="G61" s="26"/>
      <c r="H61" s="182">
        <f t="shared" ref="H61:H90" si="7">+F61*G61</f>
        <v>0</v>
      </c>
    </row>
    <row r="62" spans="2:8" s="140" customFormat="1" ht="31.5">
      <c r="B62" s="183">
        <f>+COUNT($B$60:B61)+1</f>
        <v>2</v>
      </c>
      <c r="C62" s="184">
        <v>21114</v>
      </c>
      <c r="D62" s="185" t="s">
        <v>190</v>
      </c>
      <c r="E62" s="26" t="s">
        <v>25</v>
      </c>
      <c r="F62" s="26">
        <v>6</v>
      </c>
      <c r="G62" s="26"/>
      <c r="H62" s="182">
        <f t="shared" si="7"/>
        <v>0</v>
      </c>
    </row>
    <row r="63" spans="2:8" s="140" customFormat="1" ht="31.5">
      <c r="B63" s="183">
        <f>+COUNT($B$60:B62)+1</f>
        <v>3</v>
      </c>
      <c r="C63" s="184">
        <v>21224</v>
      </c>
      <c r="D63" s="185" t="s">
        <v>191</v>
      </c>
      <c r="E63" s="26" t="s">
        <v>25</v>
      </c>
      <c r="F63" s="26">
        <v>1177</v>
      </c>
      <c r="G63" s="26"/>
      <c r="H63" s="182">
        <f t="shared" si="7"/>
        <v>0</v>
      </c>
    </row>
    <row r="64" spans="2:8" s="140" customFormat="1" ht="31.5">
      <c r="B64" s="183">
        <f>+COUNT($B$60:B63)+1</f>
        <v>4</v>
      </c>
      <c r="C64" s="184">
        <v>21224</v>
      </c>
      <c r="D64" s="185" t="s">
        <v>192</v>
      </c>
      <c r="E64" s="26" t="s">
        <v>25</v>
      </c>
      <c r="F64" s="26">
        <v>425</v>
      </c>
      <c r="G64" s="26"/>
      <c r="H64" s="182">
        <f t="shared" si="7"/>
        <v>0</v>
      </c>
    </row>
    <row r="65" spans="2:10" s="140" customFormat="1" ht="31.5">
      <c r="B65" s="183">
        <f>+COUNT($B$60:B64)+1</f>
        <v>5</v>
      </c>
      <c r="C65" s="184">
        <v>21234</v>
      </c>
      <c r="D65" s="185" t="s">
        <v>193</v>
      </c>
      <c r="E65" s="26" t="s">
        <v>25</v>
      </c>
      <c r="F65" s="26">
        <v>505</v>
      </c>
      <c r="G65" s="26"/>
      <c r="H65" s="182">
        <f t="shared" ref="H65:H66" si="8">+F65*G65</f>
        <v>0</v>
      </c>
    </row>
    <row r="66" spans="2:10" s="140" customFormat="1" ht="31.5">
      <c r="B66" s="183">
        <f>+COUNT($B$60:B65)+1</f>
        <v>6</v>
      </c>
      <c r="C66" s="184">
        <v>21234</v>
      </c>
      <c r="D66" s="185" t="s">
        <v>194</v>
      </c>
      <c r="E66" s="26" t="s">
        <v>25</v>
      </c>
      <c r="F66" s="26">
        <v>425</v>
      </c>
      <c r="G66" s="26"/>
      <c r="H66" s="182">
        <f t="shared" si="8"/>
        <v>0</v>
      </c>
    </row>
    <row r="67" spans="2:10" s="140" customFormat="1">
      <c r="B67" s="181" t="s">
        <v>92</v>
      </c>
      <c r="C67" s="223" t="s">
        <v>170</v>
      </c>
      <c r="D67" s="223"/>
      <c r="E67" s="223"/>
      <c r="F67" s="223"/>
      <c r="G67" s="24"/>
      <c r="H67" s="182"/>
    </row>
    <row r="68" spans="2:10" s="140" customFormat="1" ht="31.5">
      <c r="B68" s="183">
        <f>+COUNT($B$60:B67)+1</f>
        <v>7</v>
      </c>
      <c r="C68" s="184">
        <v>22112</v>
      </c>
      <c r="D68" s="185" t="s">
        <v>195</v>
      </c>
      <c r="E68" s="26" t="s">
        <v>24</v>
      </c>
      <c r="F68" s="26">
        <v>1380</v>
      </c>
      <c r="G68" s="26"/>
      <c r="H68" s="182">
        <f t="shared" si="7"/>
        <v>0</v>
      </c>
      <c r="J68" s="141"/>
    </row>
    <row r="69" spans="2:10" s="140" customFormat="1" ht="31.5">
      <c r="B69" s="183">
        <f>+COUNT($B$60:B68)+1</f>
        <v>8</v>
      </c>
      <c r="C69" s="184">
        <v>22113</v>
      </c>
      <c r="D69" s="185" t="s">
        <v>196</v>
      </c>
      <c r="E69" s="26" t="s">
        <v>24</v>
      </c>
      <c r="F69" s="26">
        <v>2600</v>
      </c>
      <c r="G69" s="26"/>
      <c r="H69" s="182">
        <f t="shared" si="7"/>
        <v>0</v>
      </c>
      <c r="J69" s="141"/>
    </row>
    <row r="70" spans="2:10" s="140" customFormat="1">
      <c r="B70" s="181" t="s">
        <v>119</v>
      </c>
      <c r="C70" s="223" t="s">
        <v>171</v>
      </c>
      <c r="D70" s="223"/>
      <c r="E70" s="223"/>
      <c r="F70" s="223"/>
      <c r="G70" s="24"/>
      <c r="H70" s="182"/>
    </row>
    <row r="71" spans="2:10" s="140" customFormat="1" ht="31.5">
      <c r="B71" s="183">
        <f>+COUNT($B$60:B70)+1</f>
        <v>9</v>
      </c>
      <c r="C71" s="184">
        <v>23313</v>
      </c>
      <c r="D71" s="185" t="s">
        <v>120</v>
      </c>
      <c r="E71" s="26" t="s">
        <v>24</v>
      </c>
      <c r="F71" s="26">
        <v>2070</v>
      </c>
      <c r="G71" s="26"/>
      <c r="H71" s="182">
        <f t="shared" ref="H71" si="9">+F71*G71</f>
        <v>0</v>
      </c>
      <c r="J71" s="141"/>
    </row>
    <row r="72" spans="2:10" s="140" customFormat="1">
      <c r="B72" s="181" t="s">
        <v>93</v>
      </c>
      <c r="C72" s="223" t="s">
        <v>126</v>
      </c>
      <c r="D72" s="223"/>
      <c r="E72" s="223"/>
      <c r="F72" s="223"/>
      <c r="G72" s="24"/>
      <c r="H72" s="182"/>
    </row>
    <row r="73" spans="2:10" s="140" customFormat="1" ht="31.5">
      <c r="B73" s="183">
        <f>+COUNT($B$60:B72)+1</f>
        <v>10</v>
      </c>
      <c r="C73" s="184">
        <v>24112</v>
      </c>
      <c r="D73" s="185" t="s">
        <v>197</v>
      </c>
      <c r="E73" s="26" t="s">
        <v>25</v>
      </c>
      <c r="F73" s="26">
        <v>34</v>
      </c>
      <c r="G73" s="26"/>
      <c r="H73" s="182">
        <f t="shared" si="7"/>
        <v>0</v>
      </c>
      <c r="J73" s="141"/>
    </row>
    <row r="74" spans="2:10" s="140" customFormat="1" ht="47.25">
      <c r="B74" s="183">
        <f>+COUNT($B$60:B73)+1</f>
        <v>11</v>
      </c>
      <c r="C74" s="184">
        <v>24476</v>
      </c>
      <c r="D74" s="185" t="s">
        <v>198</v>
      </c>
      <c r="E74" s="26" t="s">
        <v>25</v>
      </c>
      <c r="F74" s="26">
        <v>1038</v>
      </c>
      <c r="G74" s="26"/>
      <c r="H74" s="182">
        <f t="shared" si="7"/>
        <v>0</v>
      </c>
      <c r="J74" s="141"/>
    </row>
    <row r="75" spans="2:10" s="140" customFormat="1" ht="47.25">
      <c r="B75" s="210">
        <f>+COUNT($B$60:B74)+1</f>
        <v>12</v>
      </c>
      <c r="C75" s="200">
        <v>24476</v>
      </c>
      <c r="D75" s="201" t="s">
        <v>199</v>
      </c>
      <c r="E75" s="202" t="s">
        <v>25</v>
      </c>
      <c r="F75" s="202">
        <v>152</v>
      </c>
      <c r="G75" s="202"/>
      <c r="H75" s="182">
        <f t="shared" ref="H75:H79" si="10">+F75*G75</f>
        <v>0</v>
      </c>
      <c r="J75" s="141"/>
    </row>
    <row r="76" spans="2:10" s="140" customFormat="1" ht="47.25">
      <c r="B76" s="183">
        <f>+COUNT($B$60:B75)+1</f>
        <v>13</v>
      </c>
      <c r="C76" s="184">
        <v>24476</v>
      </c>
      <c r="D76" s="185" t="s">
        <v>200</v>
      </c>
      <c r="E76" s="26" t="s">
        <v>25</v>
      </c>
      <c r="F76" s="26">
        <v>450</v>
      </c>
      <c r="G76" s="26"/>
      <c r="H76" s="182">
        <f t="shared" si="10"/>
        <v>0</v>
      </c>
      <c r="J76" s="141"/>
    </row>
    <row r="77" spans="2:10" s="140" customFormat="1" ht="47.25">
      <c r="B77" s="183">
        <f>+COUNT($B$60:B76)+1</f>
        <v>14</v>
      </c>
      <c r="C77" s="184">
        <v>24476</v>
      </c>
      <c r="D77" s="185" t="s">
        <v>201</v>
      </c>
      <c r="E77" s="26" t="s">
        <v>25</v>
      </c>
      <c r="F77" s="26">
        <v>125</v>
      </c>
      <c r="G77" s="26"/>
      <c r="H77" s="182">
        <f t="shared" si="10"/>
        <v>0</v>
      </c>
      <c r="J77" s="141"/>
    </row>
    <row r="78" spans="2:10" s="140" customFormat="1" ht="63">
      <c r="B78" s="183">
        <f>+COUNT($B$60:B77)+1</f>
        <v>15</v>
      </c>
      <c r="C78" s="184">
        <v>24651</v>
      </c>
      <c r="D78" s="185" t="s">
        <v>127</v>
      </c>
      <c r="E78" s="26" t="s">
        <v>25</v>
      </c>
      <c r="F78" s="26">
        <v>60</v>
      </c>
      <c r="G78" s="26"/>
      <c r="H78" s="182">
        <f t="shared" si="10"/>
        <v>0</v>
      </c>
      <c r="J78" s="141"/>
    </row>
    <row r="79" spans="2:10" s="140" customFormat="1" ht="63">
      <c r="B79" s="183">
        <f>+COUNT($B$60:B78)+1</f>
        <v>16</v>
      </c>
      <c r="C79" s="184">
        <v>24654</v>
      </c>
      <c r="D79" s="185" t="s">
        <v>78</v>
      </c>
      <c r="E79" s="26" t="s">
        <v>25</v>
      </c>
      <c r="F79" s="26">
        <v>35</v>
      </c>
      <c r="G79" s="26"/>
      <c r="H79" s="182">
        <f t="shared" si="10"/>
        <v>0</v>
      </c>
      <c r="J79" s="141"/>
    </row>
    <row r="80" spans="2:10" s="140" customFormat="1" ht="47.25">
      <c r="B80" s="183">
        <f>+COUNT($B$60:B79)+1</f>
        <v>17</v>
      </c>
      <c r="C80" s="184">
        <v>24655</v>
      </c>
      <c r="D80" s="185" t="s">
        <v>79</v>
      </c>
      <c r="E80" s="26" t="s">
        <v>25</v>
      </c>
      <c r="F80" s="26">
        <v>15</v>
      </c>
      <c r="G80" s="26"/>
      <c r="H80" s="182">
        <f t="shared" si="7"/>
        <v>0</v>
      </c>
      <c r="J80" s="141"/>
    </row>
    <row r="81" spans="2:10" s="140" customFormat="1">
      <c r="B81" s="181" t="s">
        <v>94</v>
      </c>
      <c r="C81" s="223" t="s">
        <v>172</v>
      </c>
      <c r="D81" s="223"/>
      <c r="E81" s="223"/>
      <c r="F81" s="223"/>
      <c r="G81" s="24"/>
      <c r="H81" s="182"/>
    </row>
    <row r="82" spans="2:10" s="140" customFormat="1" ht="47.25">
      <c r="B82" s="183">
        <f>+COUNT($B$60:B81)+1</f>
        <v>18</v>
      </c>
      <c r="C82" s="184">
        <v>25112</v>
      </c>
      <c r="D82" s="185" t="s">
        <v>202</v>
      </c>
      <c r="E82" s="26" t="s">
        <v>24</v>
      </c>
      <c r="F82" s="26">
        <v>380</v>
      </c>
      <c r="G82" s="26"/>
      <c r="H82" s="182">
        <f t="shared" si="7"/>
        <v>0</v>
      </c>
      <c r="J82" s="141"/>
    </row>
    <row r="83" spans="2:10" s="140" customFormat="1" ht="47.25">
      <c r="B83" s="183">
        <f>+COUNT($B$60:B82)+1</f>
        <v>19</v>
      </c>
      <c r="C83" s="184">
        <v>25132</v>
      </c>
      <c r="D83" s="185" t="s">
        <v>203</v>
      </c>
      <c r="E83" s="26" t="s">
        <v>24</v>
      </c>
      <c r="F83" s="26">
        <v>226</v>
      </c>
      <c r="G83" s="26"/>
      <c r="H83" s="182">
        <f t="shared" ref="H83" si="11">+F83*G83</f>
        <v>0</v>
      </c>
      <c r="J83" s="141"/>
    </row>
    <row r="84" spans="2:10" s="140" customFormat="1">
      <c r="B84" s="183">
        <f>+COUNT($B$60:B83)+1</f>
        <v>20</v>
      </c>
      <c r="C84" s="184">
        <v>25151</v>
      </c>
      <c r="D84" s="185" t="s">
        <v>204</v>
      </c>
      <c r="E84" s="26" t="s">
        <v>24</v>
      </c>
      <c r="F84" s="26">
        <v>606</v>
      </c>
      <c r="G84" s="26"/>
      <c r="H84" s="182">
        <f t="shared" si="7"/>
        <v>0</v>
      </c>
      <c r="J84" s="141"/>
    </row>
    <row r="85" spans="2:10" s="140" customFormat="1">
      <c r="B85" s="181" t="s">
        <v>95</v>
      </c>
      <c r="C85" s="223" t="s">
        <v>128</v>
      </c>
      <c r="D85" s="223"/>
      <c r="E85" s="223"/>
      <c r="F85" s="223"/>
      <c r="G85" s="24"/>
      <c r="H85" s="182"/>
    </row>
    <row r="86" spans="2:10" s="140" customFormat="1" ht="31.5">
      <c r="B86" s="183">
        <f>+COUNT($B$60:B85)+1</f>
        <v>21</v>
      </c>
      <c r="C86" s="184">
        <v>29119</v>
      </c>
      <c r="D86" s="185" t="s">
        <v>414</v>
      </c>
      <c r="E86" s="26" t="s">
        <v>114</v>
      </c>
      <c r="F86" s="26">
        <v>5355</v>
      </c>
      <c r="G86" s="26"/>
      <c r="H86" s="182">
        <f t="shared" si="7"/>
        <v>0</v>
      </c>
      <c r="J86" s="141"/>
    </row>
    <row r="87" spans="2:10" s="140" customFormat="1" ht="47.25">
      <c r="B87" s="183">
        <f>+COUNT($B$60:B86)+1</f>
        <v>22</v>
      </c>
      <c r="C87" s="184">
        <v>29131</v>
      </c>
      <c r="D87" s="185" t="s">
        <v>205</v>
      </c>
      <c r="E87" s="26" t="s">
        <v>25</v>
      </c>
      <c r="F87" s="26">
        <v>113</v>
      </c>
      <c r="G87" s="26"/>
      <c r="H87" s="182">
        <f t="shared" si="7"/>
        <v>0</v>
      </c>
      <c r="J87" s="141"/>
    </row>
    <row r="88" spans="2:10" s="140" customFormat="1" ht="47.25">
      <c r="B88" s="183">
        <f>+COUNT($B$60:B87)+1</f>
        <v>23</v>
      </c>
      <c r="C88" s="184">
        <v>29133</v>
      </c>
      <c r="D88" s="185" t="s">
        <v>206</v>
      </c>
      <c r="E88" s="26" t="s">
        <v>25</v>
      </c>
      <c r="F88" s="26">
        <v>1602</v>
      </c>
      <c r="G88" s="26"/>
      <c r="H88" s="182">
        <f t="shared" si="7"/>
        <v>0</v>
      </c>
      <c r="J88" s="141"/>
    </row>
    <row r="89" spans="2:10" s="140" customFormat="1" ht="47.25">
      <c r="B89" s="183">
        <f>+COUNT($B$60:B88)+1</f>
        <v>24</v>
      </c>
      <c r="C89" s="184">
        <v>29134</v>
      </c>
      <c r="D89" s="185" t="s">
        <v>207</v>
      </c>
      <c r="E89" s="26" t="s">
        <v>25</v>
      </c>
      <c r="F89" s="26">
        <v>896</v>
      </c>
      <c r="G89" s="26"/>
      <c r="H89" s="182">
        <f t="shared" si="7"/>
        <v>0</v>
      </c>
      <c r="J89" s="141"/>
    </row>
    <row r="90" spans="2:10" s="140" customFormat="1" ht="31.5">
      <c r="B90" s="183">
        <f>+COUNT($B$60:B89)+1</f>
        <v>25</v>
      </c>
      <c r="C90" s="184">
        <v>29138</v>
      </c>
      <c r="D90" s="185" t="s">
        <v>208</v>
      </c>
      <c r="E90" s="26" t="s">
        <v>25</v>
      </c>
      <c r="F90" s="26">
        <v>425</v>
      </c>
      <c r="G90" s="26"/>
      <c r="H90" s="182">
        <f t="shared" si="7"/>
        <v>0</v>
      </c>
      <c r="J90" s="141"/>
    </row>
    <row r="91" spans="2:10" s="140" customFormat="1" ht="15.75" customHeight="1">
      <c r="B91" s="186"/>
      <c r="C91" s="187"/>
      <c r="D91" s="188"/>
      <c r="E91" s="189"/>
      <c r="F91" s="190"/>
      <c r="G91" s="191"/>
      <c r="H91" s="191"/>
    </row>
    <row r="92" spans="2:10" s="140" customFormat="1" ht="16.5" thickBot="1">
      <c r="B92" s="192"/>
      <c r="C92" s="193"/>
      <c r="D92" s="193"/>
      <c r="E92" s="194"/>
      <c r="F92" s="194"/>
      <c r="G92" s="25" t="str">
        <f>C59&amp;" SKUPAJ:"</f>
        <v>ZEMELJSKA DELA SKUPAJ:</v>
      </c>
      <c r="H92" s="195">
        <f>SUM(H$61:H$90)</f>
        <v>0</v>
      </c>
    </row>
    <row r="93" spans="2:10" s="140" customFormat="1">
      <c r="B93" s="196"/>
      <c r="C93" s="187"/>
      <c r="D93" s="197"/>
      <c r="E93" s="198"/>
      <c r="F93" s="190"/>
      <c r="G93" s="191"/>
      <c r="H93" s="191"/>
      <c r="J93" s="141"/>
    </row>
    <row r="94" spans="2:10" s="140" customFormat="1">
      <c r="B94" s="177" t="s">
        <v>46</v>
      </c>
      <c r="C94" s="224" t="s">
        <v>96</v>
      </c>
      <c r="D94" s="224"/>
      <c r="E94" s="178"/>
      <c r="F94" s="179"/>
      <c r="G94" s="23"/>
      <c r="H94" s="180"/>
      <c r="J94" s="141"/>
    </row>
    <row r="95" spans="2:10" s="140" customFormat="1">
      <c r="B95" s="181" t="s">
        <v>97</v>
      </c>
      <c r="C95" s="223" t="s">
        <v>101</v>
      </c>
      <c r="D95" s="223"/>
      <c r="E95" s="223"/>
      <c r="F95" s="223"/>
      <c r="G95" s="24"/>
      <c r="H95" s="182"/>
    </row>
    <row r="96" spans="2:10" s="140" customFormat="1">
      <c r="B96" s="181" t="s">
        <v>98</v>
      </c>
      <c r="C96" s="223" t="s">
        <v>214</v>
      </c>
      <c r="D96" s="223"/>
      <c r="E96" s="223"/>
      <c r="F96" s="223"/>
      <c r="G96" s="24"/>
      <c r="H96" s="182"/>
    </row>
    <row r="97" spans="2:10" s="140" customFormat="1" ht="47.25">
      <c r="B97" s="183">
        <f>+COUNT($B$96:B96)+1</f>
        <v>1</v>
      </c>
      <c r="C97" s="184">
        <v>31131</v>
      </c>
      <c r="D97" s="185" t="s">
        <v>209</v>
      </c>
      <c r="E97" s="26" t="s">
        <v>25</v>
      </c>
      <c r="F97" s="26">
        <v>475</v>
      </c>
      <c r="G97" s="26"/>
      <c r="H97" s="182">
        <f t="shared" ref="H97:H107" si="12">+F97*G97</f>
        <v>0</v>
      </c>
      <c r="J97" s="141"/>
    </row>
    <row r="98" spans="2:10" s="140" customFormat="1" ht="47.25">
      <c r="B98" s="183">
        <f>+COUNT($B$96:B97)+1</f>
        <v>2</v>
      </c>
      <c r="C98" s="184">
        <v>31131</v>
      </c>
      <c r="D98" s="185" t="s">
        <v>210</v>
      </c>
      <c r="E98" s="26" t="s">
        <v>25</v>
      </c>
      <c r="F98" s="26">
        <v>76</v>
      </c>
      <c r="G98" s="26"/>
      <c r="H98" s="182">
        <f t="shared" ref="H98:H100" si="13">+F98*G98</f>
        <v>0</v>
      </c>
      <c r="J98" s="141"/>
    </row>
    <row r="99" spans="2:10" s="140" customFormat="1" ht="47.25">
      <c r="B99" s="183">
        <f>+COUNT($B$96:B98)+1</f>
        <v>3</v>
      </c>
      <c r="C99" s="184">
        <v>31131</v>
      </c>
      <c r="D99" s="185" t="s">
        <v>211</v>
      </c>
      <c r="E99" s="26" t="s">
        <v>25</v>
      </c>
      <c r="F99" s="26">
        <v>216</v>
      </c>
      <c r="G99" s="26"/>
      <c r="H99" s="182">
        <f t="shared" si="13"/>
        <v>0</v>
      </c>
      <c r="J99" s="141"/>
    </row>
    <row r="100" spans="2:10" s="140" customFormat="1" ht="47.25">
      <c r="B100" s="183">
        <f>+COUNT($B$96:B99)+1</f>
        <v>4</v>
      </c>
      <c r="C100" s="184">
        <v>31131</v>
      </c>
      <c r="D100" s="185" t="s">
        <v>212</v>
      </c>
      <c r="E100" s="26" t="s">
        <v>25</v>
      </c>
      <c r="F100" s="26">
        <v>92</v>
      </c>
      <c r="G100" s="26"/>
      <c r="H100" s="182">
        <f t="shared" si="13"/>
        <v>0</v>
      </c>
      <c r="J100" s="141"/>
    </row>
    <row r="101" spans="2:10" s="140" customFormat="1">
      <c r="B101" s="181" t="s">
        <v>121</v>
      </c>
      <c r="C101" s="223" t="s">
        <v>213</v>
      </c>
      <c r="D101" s="223"/>
      <c r="E101" s="223"/>
      <c r="F101" s="223"/>
      <c r="G101" s="24"/>
      <c r="H101" s="182"/>
    </row>
    <row r="102" spans="2:10" s="140" customFormat="1" ht="47.25">
      <c r="B102" s="183">
        <f>+COUNT($B$96:B101)+1</f>
        <v>5</v>
      </c>
      <c r="C102" s="200">
        <v>31552</v>
      </c>
      <c r="D102" s="201" t="s">
        <v>215</v>
      </c>
      <c r="E102" s="202" t="s">
        <v>24</v>
      </c>
      <c r="F102" s="202">
        <v>1718</v>
      </c>
      <c r="G102" s="26"/>
      <c r="H102" s="182">
        <f t="shared" si="12"/>
        <v>0</v>
      </c>
      <c r="J102" s="141"/>
    </row>
    <row r="103" spans="2:10" s="140" customFormat="1" ht="31.5">
      <c r="B103" s="183">
        <f>+COUNT($B$96:B102)+1</f>
        <v>6</v>
      </c>
      <c r="C103" s="200">
        <v>31555</v>
      </c>
      <c r="D103" s="201" t="s">
        <v>216</v>
      </c>
      <c r="E103" s="202" t="s">
        <v>24</v>
      </c>
      <c r="F103" s="202">
        <v>783</v>
      </c>
      <c r="G103" s="26"/>
      <c r="H103" s="182">
        <f t="shared" ref="H103:H104" si="14">+F103*G103</f>
        <v>0</v>
      </c>
      <c r="J103" s="141"/>
    </row>
    <row r="104" spans="2:10" s="140" customFormat="1" ht="47.25">
      <c r="B104" s="183">
        <f>+COUNT($B$96:B103)+1</f>
        <v>7</v>
      </c>
      <c r="C104" s="200">
        <v>31596</v>
      </c>
      <c r="D104" s="201" t="s">
        <v>217</v>
      </c>
      <c r="E104" s="202" t="s">
        <v>114</v>
      </c>
      <c r="F104" s="202">
        <v>41.8</v>
      </c>
      <c r="G104" s="26"/>
      <c r="H104" s="182">
        <f t="shared" si="14"/>
        <v>0</v>
      </c>
      <c r="J104" s="141"/>
    </row>
    <row r="105" spans="2:10" s="140" customFormat="1">
      <c r="B105" s="181" t="s">
        <v>100</v>
      </c>
      <c r="C105" s="223" t="s">
        <v>99</v>
      </c>
      <c r="D105" s="223"/>
      <c r="E105" s="223"/>
      <c r="F105" s="223"/>
      <c r="G105" s="24"/>
      <c r="H105" s="182"/>
    </row>
    <row r="106" spans="2:10" s="140" customFormat="1">
      <c r="B106" s="181" t="s">
        <v>102</v>
      </c>
      <c r="C106" s="223" t="s">
        <v>218</v>
      </c>
      <c r="D106" s="223"/>
      <c r="E106" s="223"/>
      <c r="F106" s="223"/>
      <c r="G106" s="24"/>
      <c r="H106" s="182"/>
    </row>
    <row r="107" spans="2:10" s="140" customFormat="1" ht="47.25">
      <c r="B107" s="183">
        <f>+COUNT($B$96:B106)+1</f>
        <v>8</v>
      </c>
      <c r="C107" s="200">
        <v>32255</v>
      </c>
      <c r="D107" s="201" t="s">
        <v>219</v>
      </c>
      <c r="E107" s="202" t="s">
        <v>24</v>
      </c>
      <c r="F107" s="202">
        <v>278</v>
      </c>
      <c r="G107" s="26"/>
      <c r="H107" s="182">
        <f t="shared" si="12"/>
        <v>0</v>
      </c>
      <c r="J107" s="141"/>
    </row>
    <row r="108" spans="2:10" s="140" customFormat="1" ht="47.25">
      <c r="B108" s="183">
        <f>+COUNT($B$96:B107)+1</f>
        <v>9</v>
      </c>
      <c r="C108" s="200">
        <v>32255</v>
      </c>
      <c r="D108" s="201" t="s">
        <v>220</v>
      </c>
      <c r="E108" s="202" t="s">
        <v>24</v>
      </c>
      <c r="F108" s="202">
        <v>333</v>
      </c>
      <c r="G108" s="26"/>
      <c r="H108" s="182">
        <f t="shared" ref="H108:H111" si="15">+F108*G108</f>
        <v>0</v>
      </c>
      <c r="J108" s="141"/>
    </row>
    <row r="109" spans="2:10" s="140" customFormat="1" ht="31.5">
      <c r="B109" s="183">
        <f>+COUNT($B$96:B108)+1</f>
        <v>10</v>
      </c>
      <c r="C109" s="200">
        <v>32273</v>
      </c>
      <c r="D109" s="201" t="s">
        <v>221</v>
      </c>
      <c r="E109" s="202" t="s">
        <v>24</v>
      </c>
      <c r="F109" s="202">
        <v>2452</v>
      </c>
      <c r="G109" s="26"/>
      <c r="H109" s="182">
        <f t="shared" si="15"/>
        <v>0</v>
      </c>
      <c r="J109" s="141"/>
    </row>
    <row r="110" spans="2:10" s="140" customFormat="1" ht="31.5">
      <c r="B110" s="183">
        <f>+COUNT($B$96:B109)+1</f>
        <v>11</v>
      </c>
      <c r="C110" s="200">
        <v>32273</v>
      </c>
      <c r="D110" s="201" t="s">
        <v>222</v>
      </c>
      <c r="E110" s="202" t="s">
        <v>24</v>
      </c>
      <c r="F110" s="202">
        <v>910</v>
      </c>
      <c r="G110" s="26"/>
      <c r="H110" s="182">
        <f t="shared" si="15"/>
        <v>0</v>
      </c>
      <c r="J110" s="141"/>
    </row>
    <row r="111" spans="2:10" s="140" customFormat="1" ht="31.5">
      <c r="B111" s="183">
        <f>+COUNT($B$96:B110)+1</f>
        <v>12</v>
      </c>
      <c r="C111" s="200">
        <v>32492</v>
      </c>
      <c r="D111" s="201" t="s">
        <v>223</v>
      </c>
      <c r="E111" s="202" t="s">
        <v>24</v>
      </c>
      <c r="F111" s="202">
        <v>863</v>
      </c>
      <c r="G111" s="26"/>
      <c r="H111" s="182">
        <f t="shared" si="15"/>
        <v>0</v>
      </c>
      <c r="J111" s="141"/>
    </row>
    <row r="112" spans="2:10" s="140" customFormat="1">
      <c r="B112" s="181" t="s">
        <v>103</v>
      </c>
      <c r="C112" s="223" t="s">
        <v>224</v>
      </c>
      <c r="D112" s="223"/>
      <c r="E112" s="223"/>
      <c r="F112" s="223"/>
      <c r="G112" s="24"/>
      <c r="H112" s="182"/>
    </row>
    <row r="113" spans="2:10" s="140" customFormat="1" ht="78.75">
      <c r="B113" s="183">
        <f>+COUNT($B$96:B112)+1</f>
        <v>13</v>
      </c>
      <c r="C113" s="200">
        <v>34152</v>
      </c>
      <c r="D113" s="201" t="s">
        <v>415</v>
      </c>
      <c r="E113" s="202" t="s">
        <v>24</v>
      </c>
      <c r="F113" s="202">
        <v>97</v>
      </c>
      <c r="G113" s="26"/>
      <c r="H113" s="182">
        <f t="shared" ref="H113" si="16">+F113*G113</f>
        <v>0</v>
      </c>
      <c r="J113" s="141"/>
    </row>
    <row r="114" spans="2:10" s="140" customFormat="1">
      <c r="B114" s="181" t="s">
        <v>105</v>
      </c>
      <c r="C114" s="223" t="s">
        <v>104</v>
      </c>
      <c r="D114" s="223"/>
      <c r="E114" s="223"/>
      <c r="F114" s="223"/>
      <c r="G114" s="24"/>
      <c r="H114" s="182"/>
    </row>
    <row r="115" spans="2:10" s="140" customFormat="1">
      <c r="B115" s="181" t="s">
        <v>106</v>
      </c>
      <c r="C115" s="223" t="s">
        <v>229</v>
      </c>
      <c r="D115" s="223"/>
      <c r="E115" s="223"/>
      <c r="F115" s="223"/>
      <c r="G115" s="24"/>
      <c r="H115" s="182"/>
    </row>
    <row r="116" spans="2:10" s="140" customFormat="1" ht="47.25">
      <c r="B116" s="183">
        <f>+COUNT($B$96:B115)+1</f>
        <v>14</v>
      </c>
      <c r="C116" s="200">
        <v>35214</v>
      </c>
      <c r="D116" s="201" t="s">
        <v>225</v>
      </c>
      <c r="E116" s="202" t="s">
        <v>56</v>
      </c>
      <c r="F116" s="202">
        <v>274</v>
      </c>
      <c r="G116" s="26"/>
      <c r="H116" s="182">
        <f t="shared" ref="H116:H122" si="17">+F116*G116</f>
        <v>0</v>
      </c>
      <c r="J116" s="141"/>
    </row>
    <row r="117" spans="2:10" s="140" customFormat="1" ht="47.25">
      <c r="B117" s="183">
        <f>+COUNT($B$96:B116)+1</f>
        <v>15</v>
      </c>
      <c r="C117" s="200">
        <v>35234</v>
      </c>
      <c r="D117" s="201" t="s">
        <v>226</v>
      </c>
      <c r="E117" s="202" t="s">
        <v>56</v>
      </c>
      <c r="F117" s="202">
        <v>195</v>
      </c>
      <c r="G117" s="26"/>
      <c r="H117" s="182">
        <f t="shared" si="17"/>
        <v>0</v>
      </c>
      <c r="J117" s="141"/>
    </row>
    <row r="118" spans="2:10" s="140" customFormat="1" ht="47.25">
      <c r="B118" s="183">
        <f>+COUNT($B$96:B117)+1</f>
        <v>16</v>
      </c>
      <c r="C118" s="200">
        <v>35234</v>
      </c>
      <c r="D118" s="201" t="s">
        <v>227</v>
      </c>
      <c r="E118" s="202" t="s">
        <v>56</v>
      </c>
      <c r="F118" s="202">
        <v>5</v>
      </c>
      <c r="G118" s="26"/>
      <c r="H118" s="182">
        <f t="shared" si="17"/>
        <v>0</v>
      </c>
      <c r="J118" s="141"/>
    </row>
    <row r="119" spans="2:10" s="140" customFormat="1" ht="47.25">
      <c r="B119" s="183">
        <f>+COUNT($B$96:B118)+1</f>
        <v>17</v>
      </c>
      <c r="C119" s="200">
        <v>35236</v>
      </c>
      <c r="D119" s="201" t="s">
        <v>228</v>
      </c>
      <c r="E119" s="202" t="s">
        <v>56</v>
      </c>
      <c r="F119" s="202">
        <v>344</v>
      </c>
      <c r="G119" s="26"/>
      <c r="H119" s="182">
        <f t="shared" si="17"/>
        <v>0</v>
      </c>
      <c r="J119" s="141"/>
    </row>
    <row r="120" spans="2:10" s="140" customFormat="1">
      <c r="B120" s="181" t="s">
        <v>107</v>
      </c>
      <c r="C120" s="223" t="s">
        <v>108</v>
      </c>
      <c r="D120" s="223"/>
      <c r="E120" s="223"/>
      <c r="F120" s="223"/>
      <c r="G120" s="24"/>
      <c r="H120" s="182"/>
    </row>
    <row r="121" spans="2:10" s="140" customFormat="1">
      <c r="B121" s="183">
        <f>+COUNT($B$96:B120)+1</f>
        <v>18</v>
      </c>
      <c r="C121" s="200">
        <v>36131</v>
      </c>
      <c r="D121" s="201" t="s">
        <v>230</v>
      </c>
      <c r="E121" s="202" t="s">
        <v>25</v>
      </c>
      <c r="F121" s="202">
        <v>14.5</v>
      </c>
      <c r="G121" s="26"/>
      <c r="H121" s="182">
        <f t="shared" si="17"/>
        <v>0</v>
      </c>
      <c r="J121" s="141"/>
    </row>
    <row r="122" spans="2:10" s="140" customFormat="1" ht="31.5">
      <c r="B122" s="183">
        <f>+COUNT($B$96:B121)+1</f>
        <v>19</v>
      </c>
      <c r="C122" s="200">
        <v>36133</v>
      </c>
      <c r="D122" s="201" t="s">
        <v>231</v>
      </c>
      <c r="E122" s="202" t="s">
        <v>25</v>
      </c>
      <c r="F122" s="202">
        <v>17.600000000000001</v>
      </c>
      <c r="G122" s="26"/>
      <c r="H122" s="182">
        <f t="shared" si="17"/>
        <v>0</v>
      </c>
      <c r="J122" s="141"/>
    </row>
    <row r="123" spans="2:10" s="140" customFormat="1">
      <c r="B123" s="183">
        <f>+COUNT($B$96:B122)+1</f>
        <v>20</v>
      </c>
      <c r="C123" s="200">
        <v>36134</v>
      </c>
      <c r="D123" s="201" t="s">
        <v>232</v>
      </c>
      <c r="E123" s="202" t="s">
        <v>25</v>
      </c>
      <c r="F123" s="202">
        <v>66</v>
      </c>
      <c r="G123" s="26"/>
      <c r="H123" s="182">
        <f t="shared" ref="H123" si="18">+F123*G123</f>
        <v>0</v>
      </c>
      <c r="J123" s="141"/>
    </row>
    <row r="124" spans="2:10" s="140" customFormat="1" ht="15.75" customHeight="1">
      <c r="B124" s="186"/>
      <c r="C124" s="187"/>
      <c r="D124" s="188"/>
      <c r="E124" s="189"/>
      <c r="F124" s="190"/>
      <c r="G124" s="191"/>
      <c r="H124" s="191"/>
    </row>
    <row r="125" spans="2:10" s="140" customFormat="1" ht="16.5" thickBot="1">
      <c r="B125" s="192"/>
      <c r="C125" s="193"/>
      <c r="D125" s="193"/>
      <c r="E125" s="194"/>
      <c r="F125" s="194"/>
      <c r="G125" s="25" t="str">
        <f>C94&amp;" SKUPAJ:"</f>
        <v>VOZIŠČE KONSTRUKCIJE SKUPAJ:</v>
      </c>
      <c r="H125" s="195">
        <f>SUM(H$97:H$123)</f>
        <v>0</v>
      </c>
    </row>
    <row r="126" spans="2:10" s="140" customFormat="1">
      <c r="B126" s="196"/>
      <c r="C126" s="187"/>
      <c r="D126" s="197"/>
      <c r="E126" s="198"/>
      <c r="F126" s="190"/>
      <c r="G126" s="191"/>
      <c r="H126" s="191"/>
      <c r="J126" s="141"/>
    </row>
    <row r="127" spans="2:10" s="140" customFormat="1" ht="15.75" customHeight="1">
      <c r="B127" s="177" t="s">
        <v>50</v>
      </c>
      <c r="C127" s="204" t="s">
        <v>7</v>
      </c>
      <c r="D127" s="207"/>
      <c r="E127" s="178"/>
      <c r="F127" s="179"/>
      <c r="G127" s="23"/>
      <c r="H127" s="180"/>
      <c r="J127" s="141"/>
    </row>
    <row r="128" spans="2:10" s="140" customFormat="1" ht="15.75" customHeight="1">
      <c r="B128" s="181" t="s">
        <v>116</v>
      </c>
      <c r="C128" s="205" t="s">
        <v>233</v>
      </c>
      <c r="D128" s="208"/>
      <c r="E128" s="208"/>
      <c r="F128" s="208"/>
      <c r="G128" s="24"/>
      <c r="H128" s="182"/>
    </row>
    <row r="129" spans="2:10" s="140" customFormat="1" ht="110.25">
      <c r="B129" s="183">
        <f>+COUNT($B128:B$128)+1</f>
        <v>1</v>
      </c>
      <c r="C129" s="184">
        <v>42134.1</v>
      </c>
      <c r="D129" s="185" t="s">
        <v>234</v>
      </c>
      <c r="E129" s="26" t="s">
        <v>51</v>
      </c>
      <c r="F129" s="26">
        <v>85</v>
      </c>
      <c r="G129" s="26"/>
      <c r="H129" s="182">
        <f t="shared" ref="H129:H130" si="19">+F129*G129</f>
        <v>0</v>
      </c>
      <c r="J129" s="141"/>
    </row>
    <row r="130" spans="2:10" s="140" customFormat="1" ht="47.25">
      <c r="B130" s="183">
        <f>+COUNT($B$128:B129)+1</f>
        <v>2</v>
      </c>
      <c r="C130" s="184">
        <v>42311</v>
      </c>
      <c r="D130" s="185" t="s">
        <v>235</v>
      </c>
      <c r="E130" s="26" t="s">
        <v>51</v>
      </c>
      <c r="F130" s="26">
        <v>85</v>
      </c>
      <c r="G130" s="26"/>
      <c r="H130" s="182">
        <f t="shared" si="19"/>
        <v>0</v>
      </c>
      <c r="J130" s="141"/>
    </row>
    <row r="131" spans="2:10" s="140" customFormat="1" ht="15.75" customHeight="1">
      <c r="B131" s="181" t="s">
        <v>236</v>
      </c>
      <c r="C131" s="205" t="s">
        <v>130</v>
      </c>
      <c r="D131" s="208"/>
      <c r="E131" s="208"/>
      <c r="F131" s="208"/>
      <c r="G131" s="24"/>
      <c r="H131" s="182"/>
    </row>
    <row r="132" spans="2:10" s="140" customFormat="1" ht="47.25">
      <c r="B132" s="183">
        <f>+COUNT($B$128:B131)+1</f>
        <v>3</v>
      </c>
      <c r="C132" s="184">
        <v>43183</v>
      </c>
      <c r="D132" s="185" t="s">
        <v>131</v>
      </c>
      <c r="E132" s="26" t="s">
        <v>56</v>
      </c>
      <c r="F132" s="26">
        <v>48</v>
      </c>
      <c r="G132" s="26"/>
      <c r="H132" s="182">
        <f t="shared" ref="H132:H133" si="20">+F132*G132</f>
        <v>0</v>
      </c>
      <c r="J132" s="141"/>
    </row>
    <row r="133" spans="2:10" s="140" customFormat="1" ht="126">
      <c r="B133" s="210">
        <f>+COUNT($B$128:B132)+1</f>
        <v>4</v>
      </c>
      <c r="C133" s="200">
        <v>43183.1</v>
      </c>
      <c r="D133" s="201" t="s">
        <v>237</v>
      </c>
      <c r="E133" s="202" t="s">
        <v>56</v>
      </c>
      <c r="F133" s="202">
        <v>22</v>
      </c>
      <c r="G133" s="202"/>
      <c r="H133" s="182">
        <f t="shared" si="20"/>
        <v>0</v>
      </c>
      <c r="J133" s="141"/>
    </row>
    <row r="134" spans="2:10" s="140" customFormat="1" ht="47.25">
      <c r="B134" s="183">
        <f>+COUNT($B$128:B133)+1</f>
        <v>5</v>
      </c>
      <c r="C134" s="184">
        <v>43183</v>
      </c>
      <c r="D134" s="185" t="s">
        <v>132</v>
      </c>
      <c r="E134" s="26" t="s">
        <v>56</v>
      </c>
      <c r="F134" s="26">
        <v>34</v>
      </c>
      <c r="G134" s="26"/>
      <c r="H134" s="182">
        <f t="shared" ref="H134:H147" si="21">+F134*G134</f>
        <v>0</v>
      </c>
      <c r="J134" s="141"/>
    </row>
    <row r="135" spans="2:10" s="140" customFormat="1" ht="126">
      <c r="B135" s="183">
        <f>+COUNT($B$128:B134)+1</f>
        <v>6</v>
      </c>
      <c r="C135" s="184">
        <v>43183</v>
      </c>
      <c r="D135" s="185" t="s">
        <v>238</v>
      </c>
      <c r="E135" s="26" t="s">
        <v>56</v>
      </c>
      <c r="F135" s="26">
        <v>160</v>
      </c>
      <c r="G135" s="26"/>
      <c r="H135" s="182">
        <f t="shared" si="21"/>
        <v>0</v>
      </c>
      <c r="J135" s="141"/>
    </row>
    <row r="136" spans="2:10" s="140" customFormat="1" ht="31.5">
      <c r="B136" s="183">
        <f>+COUNT($B$128:B135)+1</f>
        <v>7</v>
      </c>
      <c r="C136" s="184">
        <v>43188</v>
      </c>
      <c r="D136" s="185" t="s">
        <v>133</v>
      </c>
      <c r="E136" s="26"/>
      <c r="F136" s="26"/>
      <c r="G136" s="26"/>
      <c r="H136" s="182"/>
      <c r="J136" s="141"/>
    </row>
    <row r="137" spans="2:10" s="140" customFormat="1">
      <c r="B137" s="183"/>
      <c r="C137" s="184"/>
      <c r="D137" s="185" t="s">
        <v>80</v>
      </c>
      <c r="E137" s="26" t="s">
        <v>23</v>
      </c>
      <c r="F137" s="26">
        <v>12</v>
      </c>
      <c r="G137" s="26"/>
      <c r="H137" s="182">
        <f t="shared" si="21"/>
        <v>0</v>
      </c>
      <c r="J137" s="141"/>
    </row>
    <row r="138" spans="2:10" s="140" customFormat="1">
      <c r="B138" s="183"/>
      <c r="C138" s="184"/>
      <c r="D138" s="185" t="s">
        <v>239</v>
      </c>
      <c r="E138" s="26" t="s">
        <v>23</v>
      </c>
      <c r="F138" s="26">
        <v>6</v>
      </c>
      <c r="G138" s="26"/>
      <c r="H138" s="182">
        <f t="shared" si="21"/>
        <v>0</v>
      </c>
      <c r="J138" s="141"/>
    </row>
    <row r="139" spans="2:10" s="140" customFormat="1" ht="31.5">
      <c r="B139" s="183">
        <f>+COUNT($B$128:B138)+1</f>
        <v>8</v>
      </c>
      <c r="C139" s="184">
        <v>43904</v>
      </c>
      <c r="D139" s="185" t="s">
        <v>240</v>
      </c>
      <c r="E139" s="26" t="s">
        <v>51</v>
      </c>
      <c r="F139" s="26">
        <v>348</v>
      </c>
      <c r="G139" s="26"/>
      <c r="H139" s="182">
        <f t="shared" si="21"/>
        <v>0</v>
      </c>
      <c r="J139" s="141"/>
    </row>
    <row r="140" spans="2:10" s="140" customFormat="1" ht="31.5">
      <c r="B140" s="183">
        <f>+COUNT($B$128:B139)+1</f>
        <v>9</v>
      </c>
      <c r="C140" s="184">
        <v>43831</v>
      </c>
      <c r="D140" s="185" t="s">
        <v>81</v>
      </c>
      <c r="E140" s="26" t="s">
        <v>51</v>
      </c>
      <c r="F140" s="26">
        <v>348</v>
      </c>
      <c r="G140" s="26"/>
      <c r="H140" s="182">
        <f t="shared" si="21"/>
        <v>0</v>
      </c>
      <c r="J140" s="141"/>
    </row>
    <row r="141" spans="2:10" s="140" customFormat="1">
      <c r="B141" s="183">
        <f>+COUNT($B$128:B140)+1</f>
        <v>10</v>
      </c>
      <c r="C141" s="184">
        <v>43841</v>
      </c>
      <c r="D141" s="185" t="s">
        <v>82</v>
      </c>
      <c r="E141" s="26" t="s">
        <v>51</v>
      </c>
      <c r="F141" s="26">
        <v>348</v>
      </c>
      <c r="G141" s="26"/>
      <c r="H141" s="182">
        <f t="shared" si="21"/>
        <v>0</v>
      </c>
      <c r="J141" s="141"/>
    </row>
    <row r="142" spans="2:10" s="140" customFormat="1" ht="15.75" customHeight="1">
      <c r="B142" s="181" t="s">
        <v>134</v>
      </c>
      <c r="C142" s="205" t="s">
        <v>135</v>
      </c>
      <c r="D142" s="208"/>
      <c r="E142" s="208"/>
      <c r="F142" s="208"/>
      <c r="G142" s="24"/>
      <c r="H142" s="182"/>
    </row>
    <row r="143" spans="2:10" s="140" customFormat="1" ht="126">
      <c r="B143" s="183">
        <f>+COUNT($B$128:B142)+1</f>
        <v>11</v>
      </c>
      <c r="C143" s="184">
        <v>44376</v>
      </c>
      <c r="D143" s="185" t="s">
        <v>136</v>
      </c>
      <c r="E143" s="26" t="s">
        <v>23</v>
      </c>
      <c r="F143" s="26">
        <v>4</v>
      </c>
      <c r="G143" s="26"/>
      <c r="H143" s="182">
        <f t="shared" si="21"/>
        <v>0</v>
      </c>
      <c r="J143" s="141"/>
    </row>
    <row r="144" spans="2:10" s="140" customFormat="1" ht="126">
      <c r="B144" s="183">
        <f>+COUNT($B$128:B143)+1</f>
        <v>12</v>
      </c>
      <c r="C144" s="184">
        <v>44376</v>
      </c>
      <c r="D144" s="185" t="s">
        <v>137</v>
      </c>
      <c r="E144" s="26" t="s">
        <v>23</v>
      </c>
      <c r="F144" s="26">
        <v>1</v>
      </c>
      <c r="G144" s="26"/>
      <c r="H144" s="182">
        <f t="shared" si="21"/>
        <v>0</v>
      </c>
      <c r="J144" s="141"/>
    </row>
    <row r="145" spans="2:10" s="140" customFormat="1" ht="78.75">
      <c r="B145" s="183">
        <f>+COUNT($B$128:B144)+1</f>
        <v>13</v>
      </c>
      <c r="C145" s="184">
        <v>44890</v>
      </c>
      <c r="D145" s="185" t="s">
        <v>83</v>
      </c>
      <c r="E145" s="26" t="s">
        <v>23</v>
      </c>
      <c r="F145" s="26">
        <v>15</v>
      </c>
      <c r="G145" s="26"/>
      <c r="H145" s="182">
        <f t="shared" si="21"/>
        <v>0</v>
      </c>
      <c r="J145" s="141"/>
    </row>
    <row r="146" spans="2:10" s="140" customFormat="1" ht="47.25">
      <c r="B146" s="183">
        <f>+COUNT($B$128:B145)+1</f>
        <v>14</v>
      </c>
      <c r="C146" s="184">
        <v>44845</v>
      </c>
      <c r="D146" s="185" t="s">
        <v>84</v>
      </c>
      <c r="E146" s="26" t="s">
        <v>23</v>
      </c>
      <c r="F146" s="26">
        <v>4</v>
      </c>
      <c r="G146" s="26"/>
      <c r="H146" s="182">
        <f t="shared" si="21"/>
        <v>0</v>
      </c>
      <c r="J146" s="141"/>
    </row>
    <row r="147" spans="2:10" s="140" customFormat="1" ht="47.25">
      <c r="B147" s="183">
        <f>+COUNT($B$128:B146)+1</f>
        <v>15</v>
      </c>
      <c r="C147" s="184">
        <v>44849</v>
      </c>
      <c r="D147" s="185" t="s">
        <v>138</v>
      </c>
      <c r="E147" s="26" t="s">
        <v>23</v>
      </c>
      <c r="F147" s="26">
        <v>11</v>
      </c>
      <c r="G147" s="26"/>
      <c r="H147" s="182">
        <f t="shared" si="21"/>
        <v>0</v>
      </c>
      <c r="J147" s="141"/>
    </row>
    <row r="148" spans="2:10" s="140" customFormat="1" ht="47.25">
      <c r="B148" s="183">
        <f>+COUNT($B$128:B147)+1</f>
        <v>16</v>
      </c>
      <c r="C148" s="184">
        <v>44952</v>
      </c>
      <c r="D148" s="185" t="s">
        <v>139</v>
      </c>
      <c r="E148" s="26" t="s">
        <v>23</v>
      </c>
      <c r="F148" s="26">
        <v>7</v>
      </c>
      <c r="G148" s="26"/>
      <c r="H148" s="182">
        <f t="shared" ref="H148:H153" si="22">+F148*G148</f>
        <v>0</v>
      </c>
      <c r="J148" s="141"/>
    </row>
    <row r="149" spans="2:10" s="140" customFormat="1" ht="47.25">
      <c r="B149" s="183">
        <f>+COUNT($B$128:B148)+1</f>
        <v>17</v>
      </c>
      <c r="C149" s="184">
        <v>44972</v>
      </c>
      <c r="D149" s="185" t="s">
        <v>140</v>
      </c>
      <c r="E149" s="26" t="s">
        <v>23</v>
      </c>
      <c r="F149" s="26">
        <v>1</v>
      </c>
      <c r="G149" s="26"/>
      <c r="H149" s="182">
        <f t="shared" si="22"/>
        <v>0</v>
      </c>
      <c r="J149" s="141"/>
    </row>
    <row r="150" spans="2:10" s="140" customFormat="1" ht="47.25">
      <c r="B150" s="183">
        <f>+COUNT($B$128:B149)+1</f>
        <v>18</v>
      </c>
      <c r="C150" s="184">
        <v>44994</v>
      </c>
      <c r="D150" s="185" t="s">
        <v>141</v>
      </c>
      <c r="E150" s="26" t="s">
        <v>23</v>
      </c>
      <c r="F150" s="26">
        <v>1</v>
      </c>
      <c r="G150" s="26"/>
      <c r="H150" s="182">
        <f t="shared" si="22"/>
        <v>0</v>
      </c>
      <c r="J150" s="141"/>
    </row>
    <row r="151" spans="2:10" s="140" customFormat="1" ht="31.5">
      <c r="B151" s="183">
        <f>+COUNT($B$128:B150)+1</f>
        <v>19</v>
      </c>
      <c r="C151" s="184">
        <v>451006</v>
      </c>
      <c r="D151" s="185" t="s">
        <v>241</v>
      </c>
      <c r="E151" s="26"/>
      <c r="F151" s="26"/>
      <c r="G151" s="26"/>
      <c r="H151" s="182"/>
      <c r="J151" s="141"/>
    </row>
    <row r="152" spans="2:10" s="140" customFormat="1">
      <c r="B152" s="183"/>
      <c r="C152" s="184"/>
      <c r="D152" s="185" t="s">
        <v>242</v>
      </c>
      <c r="E152" s="26" t="s">
        <v>23</v>
      </c>
      <c r="F152" s="26">
        <v>3</v>
      </c>
      <c r="G152" s="26"/>
      <c r="H152" s="182">
        <f t="shared" si="22"/>
        <v>0</v>
      </c>
      <c r="J152" s="141"/>
    </row>
    <row r="153" spans="2:10" s="140" customFormat="1">
      <c r="B153" s="183"/>
      <c r="C153" s="184"/>
      <c r="D153" s="185" t="s">
        <v>243</v>
      </c>
      <c r="E153" s="26" t="s">
        <v>23</v>
      </c>
      <c r="F153" s="26">
        <v>1</v>
      </c>
      <c r="G153" s="26"/>
      <c r="H153" s="182">
        <f t="shared" si="22"/>
        <v>0</v>
      </c>
      <c r="J153" s="141"/>
    </row>
    <row r="154" spans="2:10" s="140" customFormat="1" ht="15.75" customHeight="1">
      <c r="B154" s="186"/>
      <c r="C154" s="187"/>
      <c r="D154" s="188"/>
      <c r="E154" s="189"/>
      <c r="F154" s="190"/>
      <c r="G154" s="191"/>
      <c r="H154" s="191"/>
    </row>
    <row r="155" spans="2:10" s="140" customFormat="1" ht="16.5" thickBot="1">
      <c r="B155" s="192"/>
      <c r="C155" s="193"/>
      <c r="D155" s="193"/>
      <c r="E155" s="194"/>
      <c r="F155" s="194"/>
      <c r="G155" s="25" t="str">
        <f>C127&amp;" SKUPAJ:"</f>
        <v>ODVODNJAVANJE SKUPAJ:</v>
      </c>
      <c r="H155" s="195">
        <f>SUM(H$129:H$153)</f>
        <v>0</v>
      </c>
    </row>
    <row r="157" spans="2:10" s="140" customFormat="1">
      <c r="B157" s="177" t="s">
        <v>76</v>
      </c>
      <c r="C157" s="224" t="s">
        <v>109</v>
      </c>
      <c r="D157" s="224"/>
      <c r="E157" s="178"/>
      <c r="F157" s="179"/>
      <c r="G157" s="23"/>
      <c r="H157" s="180"/>
      <c r="J157" s="141"/>
    </row>
    <row r="158" spans="2:10" s="140" customFormat="1">
      <c r="B158" s="181" t="s">
        <v>110</v>
      </c>
      <c r="C158" s="223" t="s">
        <v>122</v>
      </c>
      <c r="D158" s="223"/>
      <c r="E158" s="223"/>
      <c r="F158" s="223"/>
      <c r="G158" s="24"/>
      <c r="H158" s="182"/>
    </row>
    <row r="159" spans="2:10" s="140" customFormat="1" ht="31.5">
      <c r="B159" s="183">
        <f>+COUNT($B$158:B158)+1</f>
        <v>1</v>
      </c>
      <c r="C159" s="184">
        <v>61123</v>
      </c>
      <c r="D159" s="185" t="s">
        <v>244</v>
      </c>
      <c r="E159" s="26" t="s">
        <v>23</v>
      </c>
      <c r="F159" s="26">
        <v>21</v>
      </c>
      <c r="G159" s="26"/>
      <c r="H159" s="182">
        <f t="shared" ref="H159:H164" si="23">+F159*G159</f>
        <v>0</v>
      </c>
      <c r="J159" s="141"/>
    </row>
    <row r="160" spans="2:10" s="140" customFormat="1" ht="47.25">
      <c r="B160" s="183">
        <f>+COUNT($B$158:B159)+1</f>
        <v>2</v>
      </c>
      <c r="C160" s="184">
        <v>61244</v>
      </c>
      <c r="D160" s="185" t="s">
        <v>245</v>
      </c>
      <c r="E160" s="26" t="s">
        <v>23</v>
      </c>
      <c r="F160" s="26">
        <v>4</v>
      </c>
      <c r="G160" s="26"/>
      <c r="H160" s="182">
        <f t="shared" si="23"/>
        <v>0</v>
      </c>
      <c r="J160" s="141"/>
    </row>
    <row r="161" spans="2:10" s="140" customFormat="1" ht="47.25">
      <c r="B161" s="183">
        <f>+COUNT($B$158:B160)+1</f>
        <v>3</v>
      </c>
      <c r="C161" s="200">
        <v>61245</v>
      </c>
      <c r="D161" s="201" t="s">
        <v>246</v>
      </c>
      <c r="E161" s="202" t="s">
        <v>23</v>
      </c>
      <c r="F161" s="202">
        <v>2</v>
      </c>
      <c r="G161" s="26"/>
      <c r="H161" s="182">
        <f t="shared" si="23"/>
        <v>0</v>
      </c>
      <c r="J161" s="141"/>
    </row>
    <row r="162" spans="2:10" s="140" customFormat="1" ht="47.25">
      <c r="B162" s="183">
        <f>+COUNT($B$158:B161)+1</f>
        <v>4</v>
      </c>
      <c r="C162" s="200">
        <v>61246</v>
      </c>
      <c r="D162" s="201" t="s">
        <v>247</v>
      </c>
      <c r="E162" s="202" t="s">
        <v>23</v>
      </c>
      <c r="F162" s="202">
        <v>7</v>
      </c>
      <c r="G162" s="26"/>
      <c r="H162" s="182">
        <f t="shared" si="23"/>
        <v>0</v>
      </c>
      <c r="J162" s="141"/>
    </row>
    <row r="163" spans="2:10" s="140" customFormat="1" ht="47.25">
      <c r="B163" s="183">
        <f>+COUNT($B$158:B162)+1</f>
        <v>5</v>
      </c>
      <c r="C163" s="200">
        <v>61247</v>
      </c>
      <c r="D163" s="201" t="s">
        <v>248</v>
      </c>
      <c r="E163" s="202" t="s">
        <v>23</v>
      </c>
      <c r="F163" s="202">
        <v>8</v>
      </c>
      <c r="G163" s="26"/>
      <c r="H163" s="182">
        <f t="shared" si="23"/>
        <v>0</v>
      </c>
      <c r="J163" s="141"/>
    </row>
    <row r="164" spans="2:10" s="140" customFormat="1" ht="63">
      <c r="B164" s="183">
        <f>+COUNT($B$158:B163)+1</f>
        <v>6</v>
      </c>
      <c r="C164" s="200">
        <v>61640</v>
      </c>
      <c r="D164" s="201" t="s">
        <v>249</v>
      </c>
      <c r="E164" s="202" t="s">
        <v>23</v>
      </c>
      <c r="F164" s="202">
        <v>2</v>
      </c>
      <c r="G164" s="26"/>
      <c r="H164" s="182">
        <f t="shared" si="23"/>
        <v>0</v>
      </c>
      <c r="J164" s="141"/>
    </row>
    <row r="165" spans="2:10" s="140" customFormat="1" ht="63">
      <c r="B165" s="183">
        <f>+COUNT($B$158:B164)+1</f>
        <v>7</v>
      </c>
      <c r="C165" s="200">
        <v>61642</v>
      </c>
      <c r="D165" s="201" t="s">
        <v>250</v>
      </c>
      <c r="E165" s="202" t="s">
        <v>23</v>
      </c>
      <c r="F165" s="202">
        <v>8</v>
      </c>
      <c r="G165" s="26"/>
      <c r="H165" s="182">
        <f t="shared" ref="H165:H166" si="24">+F165*G165</f>
        <v>0</v>
      </c>
      <c r="J165" s="141"/>
    </row>
    <row r="166" spans="2:10" s="140" customFormat="1" ht="63">
      <c r="B166" s="183">
        <f>+COUNT($B$158:B165)+1</f>
        <v>8</v>
      </c>
      <c r="C166" s="200">
        <v>61723</v>
      </c>
      <c r="D166" s="201" t="s">
        <v>251</v>
      </c>
      <c r="E166" s="202" t="s">
        <v>23</v>
      </c>
      <c r="F166" s="202">
        <v>8</v>
      </c>
      <c r="G166" s="26"/>
      <c r="H166" s="182">
        <f t="shared" si="24"/>
        <v>0</v>
      </c>
      <c r="J166" s="141"/>
    </row>
    <row r="167" spans="2:10" s="140" customFormat="1" ht="63">
      <c r="B167" s="183">
        <f>+COUNT($B$158:B166)+1</f>
        <v>9</v>
      </c>
      <c r="C167" s="200">
        <v>61724</v>
      </c>
      <c r="D167" s="201" t="s">
        <v>252</v>
      </c>
      <c r="E167" s="202" t="s">
        <v>23</v>
      </c>
      <c r="F167" s="202">
        <v>1</v>
      </c>
      <c r="G167" s="26"/>
      <c r="H167" s="182">
        <f t="shared" ref="H167:H170" si="25">+F167*G167</f>
        <v>0</v>
      </c>
      <c r="J167" s="141"/>
    </row>
    <row r="168" spans="2:10" s="140" customFormat="1" ht="31.5">
      <c r="B168" s="183">
        <f>+COUNT($B$158:B167)+1</f>
        <v>10</v>
      </c>
      <c r="C168" s="200">
        <v>61910</v>
      </c>
      <c r="D168" s="201" t="s">
        <v>253</v>
      </c>
      <c r="E168" s="202" t="s">
        <v>23</v>
      </c>
      <c r="F168" s="202">
        <v>4</v>
      </c>
      <c r="G168" s="26"/>
      <c r="H168" s="182">
        <f t="shared" ref="H168" si="26">+F168*G168</f>
        <v>0</v>
      </c>
      <c r="J168" s="141"/>
    </row>
    <row r="169" spans="2:10" s="140" customFormat="1">
      <c r="B169" s="181" t="s">
        <v>111</v>
      </c>
      <c r="C169" s="223" t="s">
        <v>112</v>
      </c>
      <c r="D169" s="223"/>
      <c r="E169" s="223"/>
      <c r="F169" s="223"/>
      <c r="G169" s="24"/>
      <c r="H169" s="182"/>
    </row>
    <row r="170" spans="2:10" s="140" customFormat="1" ht="78.75">
      <c r="B170" s="183">
        <f>+COUNT($B$158:B169)+1</f>
        <v>11</v>
      </c>
      <c r="C170" s="200">
        <v>62121</v>
      </c>
      <c r="D170" s="201" t="s">
        <v>254</v>
      </c>
      <c r="E170" s="202" t="s">
        <v>56</v>
      </c>
      <c r="F170" s="202">
        <v>154</v>
      </c>
      <c r="G170" s="26"/>
      <c r="H170" s="182">
        <f t="shared" si="25"/>
        <v>0</v>
      </c>
      <c r="J170" s="141"/>
    </row>
    <row r="171" spans="2:10" s="140" customFormat="1" ht="78.75">
      <c r="B171" s="183">
        <f>+COUNT($B$158:B170)+1</f>
        <v>12</v>
      </c>
      <c r="C171" s="200">
        <v>62123</v>
      </c>
      <c r="D171" s="201" t="s">
        <v>255</v>
      </c>
      <c r="E171" s="202" t="s">
        <v>56</v>
      </c>
      <c r="F171" s="202">
        <v>880</v>
      </c>
      <c r="G171" s="26"/>
      <c r="H171" s="182">
        <f t="shared" ref="H171:H175" si="27">+F171*G171</f>
        <v>0</v>
      </c>
      <c r="J171" s="141"/>
    </row>
    <row r="172" spans="2:10" s="140" customFormat="1" ht="78.75">
      <c r="B172" s="183">
        <f>+COUNT($B$158:B171)+1</f>
        <v>13</v>
      </c>
      <c r="C172" s="200">
        <v>62123</v>
      </c>
      <c r="D172" s="201" t="s">
        <v>256</v>
      </c>
      <c r="E172" s="202" t="s">
        <v>56</v>
      </c>
      <c r="F172" s="202">
        <v>70</v>
      </c>
      <c r="G172" s="26"/>
      <c r="H172" s="182">
        <f t="shared" si="27"/>
        <v>0</v>
      </c>
      <c r="J172" s="141"/>
    </row>
    <row r="173" spans="2:10" s="140" customFormat="1" ht="78.75">
      <c r="B173" s="183">
        <f>+COUNT($B$158:B172)+1</f>
        <v>14</v>
      </c>
      <c r="C173" s="200">
        <v>62163</v>
      </c>
      <c r="D173" s="201" t="s">
        <v>257</v>
      </c>
      <c r="E173" s="202" t="s">
        <v>24</v>
      </c>
      <c r="F173" s="202">
        <v>28</v>
      </c>
      <c r="G173" s="26"/>
      <c r="H173" s="182">
        <f t="shared" si="27"/>
        <v>0</v>
      </c>
      <c r="J173" s="141"/>
    </row>
    <row r="174" spans="2:10" s="140" customFormat="1" ht="78.75">
      <c r="B174" s="183">
        <f>+COUNT($B$158:B173)+1</f>
        <v>15</v>
      </c>
      <c r="C174" s="200">
        <v>62163</v>
      </c>
      <c r="D174" s="201" t="s">
        <v>258</v>
      </c>
      <c r="E174" s="202" t="s">
        <v>24</v>
      </c>
      <c r="F174" s="202">
        <v>40</v>
      </c>
      <c r="G174" s="26"/>
      <c r="H174" s="182">
        <f t="shared" si="27"/>
        <v>0</v>
      </c>
      <c r="J174" s="141"/>
    </row>
    <row r="175" spans="2:10" s="140" customFormat="1" ht="78.75">
      <c r="B175" s="210">
        <f>+COUNT($B$158:B174)+1</f>
        <v>16</v>
      </c>
      <c r="C175" s="200">
        <v>62168</v>
      </c>
      <c r="D175" s="201" t="s">
        <v>259</v>
      </c>
      <c r="E175" s="202" t="s">
        <v>24</v>
      </c>
      <c r="F175" s="202">
        <v>92.4</v>
      </c>
      <c r="G175" s="202"/>
      <c r="H175" s="182">
        <f t="shared" si="27"/>
        <v>0</v>
      </c>
      <c r="J175" s="141"/>
    </row>
    <row r="176" spans="2:10" s="140" customFormat="1" ht="78.75">
      <c r="B176" s="183">
        <f>+COUNT($B$158:B175)+1</f>
        <v>17</v>
      </c>
      <c r="C176" s="200">
        <v>62168</v>
      </c>
      <c r="D176" s="201" t="s">
        <v>260</v>
      </c>
      <c r="E176" s="202" t="s">
        <v>24</v>
      </c>
      <c r="F176" s="202">
        <v>2.2000000000000002</v>
      </c>
      <c r="G176" s="26"/>
      <c r="H176" s="182">
        <f t="shared" ref="H176:H178" si="28">+F176*G176</f>
        <v>0</v>
      </c>
      <c r="J176" s="141"/>
    </row>
    <row r="177" spans="2:10" s="140" customFormat="1" ht="94.5">
      <c r="B177" s="183">
        <f>+COUNT($B$158:B176)+1</f>
        <v>18</v>
      </c>
      <c r="C177" s="200">
        <v>62200</v>
      </c>
      <c r="D177" s="201" t="s">
        <v>261</v>
      </c>
      <c r="E177" s="202" t="s">
        <v>24</v>
      </c>
      <c r="F177" s="202">
        <v>6</v>
      </c>
      <c r="G177" s="26"/>
      <c r="H177" s="182">
        <f t="shared" si="28"/>
        <v>0</v>
      </c>
      <c r="J177" s="141"/>
    </row>
    <row r="178" spans="2:10" s="140" customFormat="1" ht="47.25">
      <c r="B178" s="183">
        <f>+COUNT($B$158:B177)+1</f>
        <v>19</v>
      </c>
      <c r="C178" s="200">
        <v>62251</v>
      </c>
      <c r="D178" s="201" t="s">
        <v>262</v>
      </c>
      <c r="E178" s="202" t="s">
        <v>56</v>
      </c>
      <c r="F178" s="202">
        <v>76</v>
      </c>
      <c r="G178" s="26"/>
      <c r="H178" s="182">
        <f t="shared" si="28"/>
        <v>0</v>
      </c>
      <c r="J178" s="141"/>
    </row>
    <row r="179" spans="2:10" s="140" customFormat="1" ht="31.5">
      <c r="B179" s="183">
        <f>+COUNT($B$158:B178)+1</f>
        <v>20</v>
      </c>
      <c r="C179" s="200">
        <v>62253</v>
      </c>
      <c r="D179" s="201" t="s">
        <v>263</v>
      </c>
      <c r="E179" s="202" t="s">
        <v>56</v>
      </c>
      <c r="F179" s="202">
        <v>62</v>
      </c>
      <c r="G179" s="26"/>
      <c r="H179" s="182">
        <f t="shared" ref="H179:H181" si="29">+F179*G179</f>
        <v>0</v>
      </c>
      <c r="J179" s="141"/>
    </row>
    <row r="180" spans="2:10" s="140" customFormat="1">
      <c r="B180" s="181" t="s">
        <v>264</v>
      </c>
      <c r="C180" s="223" t="s">
        <v>265</v>
      </c>
      <c r="D180" s="223"/>
      <c r="E180" s="223"/>
      <c r="F180" s="223"/>
      <c r="G180" s="24"/>
      <c r="H180" s="182"/>
    </row>
    <row r="181" spans="2:10" s="140" customFormat="1" ht="47.25">
      <c r="B181" s="183">
        <f>+COUNT($B$158:B180)+1</f>
        <v>21</v>
      </c>
      <c r="C181" s="200">
        <v>64001</v>
      </c>
      <c r="D181" s="201" t="s">
        <v>266</v>
      </c>
      <c r="E181" s="202" t="s">
        <v>56</v>
      </c>
      <c r="F181" s="202">
        <v>485</v>
      </c>
      <c r="G181" s="26"/>
      <c r="H181" s="182">
        <f t="shared" si="29"/>
        <v>0</v>
      </c>
      <c r="J181" s="141"/>
    </row>
    <row r="182" spans="2:10" s="140" customFormat="1" ht="15.75" customHeight="1">
      <c r="B182" s="186"/>
      <c r="C182" s="187"/>
      <c r="D182" s="188"/>
      <c r="E182" s="189"/>
      <c r="F182" s="190"/>
      <c r="G182" s="191"/>
      <c r="H182" s="191"/>
    </row>
    <row r="183" spans="2:10" s="140" customFormat="1" ht="16.5" thickBot="1">
      <c r="B183" s="192"/>
      <c r="C183" s="193"/>
      <c r="D183" s="193"/>
      <c r="E183" s="194"/>
      <c r="F183" s="194"/>
      <c r="G183" s="25" t="str">
        <f>C157&amp;" SKUPAJ:"</f>
        <v>OPREMA CEST SKUPAJ:</v>
      </c>
      <c r="H183" s="195">
        <f>SUM(H$159:H$181)</f>
        <v>0</v>
      </c>
    </row>
    <row r="185" spans="2:10" s="140" customFormat="1">
      <c r="B185" s="177" t="s">
        <v>77</v>
      </c>
      <c r="C185" s="224" t="s">
        <v>8</v>
      </c>
      <c r="D185" s="224"/>
      <c r="E185" s="178"/>
      <c r="F185" s="179"/>
      <c r="G185" s="23"/>
      <c r="H185" s="180"/>
      <c r="J185" s="141"/>
    </row>
    <row r="186" spans="2:10" s="140" customFormat="1">
      <c r="B186" s="181" t="s">
        <v>267</v>
      </c>
      <c r="C186" s="223" t="s">
        <v>268</v>
      </c>
      <c r="D186" s="223"/>
      <c r="E186" s="223"/>
      <c r="F186" s="223"/>
      <c r="G186" s="24"/>
      <c r="H186" s="182"/>
    </row>
    <row r="187" spans="2:10" s="140" customFormat="1" ht="31.5">
      <c r="B187" s="183">
        <f>+COUNT($B$186:B186)+1</f>
        <v>1</v>
      </c>
      <c r="C187" s="184">
        <v>73310</v>
      </c>
      <c r="D187" s="185" t="s">
        <v>406</v>
      </c>
      <c r="E187" s="26" t="s">
        <v>56</v>
      </c>
      <c r="F187" s="26">
        <v>140</v>
      </c>
      <c r="G187" s="26"/>
      <c r="H187" s="182">
        <f t="shared" ref="H187:H190" si="30">+F187*G187</f>
        <v>0</v>
      </c>
      <c r="J187" s="141"/>
    </row>
    <row r="188" spans="2:10" s="140" customFormat="1">
      <c r="B188" s="181" t="s">
        <v>113</v>
      </c>
      <c r="C188" s="223" t="s">
        <v>269</v>
      </c>
      <c r="D188" s="223"/>
      <c r="E188" s="223"/>
      <c r="F188" s="223"/>
      <c r="G188" s="24"/>
      <c r="H188" s="182"/>
    </row>
    <row r="189" spans="2:10" s="140" customFormat="1">
      <c r="B189" s="183">
        <f>+COUNT($B$186:B188)+1</f>
        <v>2</v>
      </c>
      <c r="C189" s="200">
        <v>78311</v>
      </c>
      <c r="D189" s="201" t="s">
        <v>85</v>
      </c>
      <c r="E189" s="202" t="s">
        <v>86</v>
      </c>
      <c r="F189" s="202">
        <v>100</v>
      </c>
      <c r="G189" s="26"/>
      <c r="H189" s="182">
        <f t="shared" si="30"/>
        <v>0</v>
      </c>
      <c r="J189" s="141"/>
    </row>
    <row r="190" spans="2:10" s="140" customFormat="1" ht="31.5">
      <c r="B190" s="183">
        <f>+COUNT($B$186:B189)+1</f>
        <v>3</v>
      </c>
      <c r="C190" s="200">
        <v>79514</v>
      </c>
      <c r="D190" s="201" t="s">
        <v>270</v>
      </c>
      <c r="E190" s="202" t="s">
        <v>23</v>
      </c>
      <c r="F190" s="202">
        <v>1</v>
      </c>
      <c r="G190" s="26"/>
      <c r="H190" s="182">
        <f t="shared" si="30"/>
        <v>0</v>
      </c>
      <c r="J190" s="141"/>
    </row>
    <row r="191" spans="2:10" s="140" customFormat="1" ht="15.75" customHeight="1">
      <c r="B191" s="186"/>
      <c r="C191" s="187"/>
      <c r="D191" s="188"/>
      <c r="E191" s="189"/>
      <c r="F191" s="190"/>
      <c r="G191" s="191"/>
      <c r="H191" s="191"/>
    </row>
    <row r="192" spans="2:10" s="140" customFormat="1" ht="16.5" thickBot="1">
      <c r="B192" s="192"/>
      <c r="C192" s="193"/>
      <c r="D192" s="193"/>
      <c r="E192" s="194"/>
      <c r="F192" s="194"/>
      <c r="G192" s="25" t="str">
        <f>C185&amp;" SKUPAJ:"</f>
        <v>TUJE STORITVE SKUPAJ:</v>
      </c>
      <c r="H192" s="195">
        <f>SUM(H$187:H$190)</f>
        <v>0</v>
      </c>
    </row>
  </sheetData>
  <sheetProtection algorithmName="SHA-512" hashValue="DXm4ZMpfCrjS1FRpzS7NvrFx0gGomZMEDNeoM0bsyFwehm7J8OisNLQBD0JIvr3mNcrItF0ahT3xQyoD1Yq2VQ==" saltValue="1b02/vwLyM2j7frMCayR4w==" spinCount="100000" sheet="1" objects="1" scenarios="1"/>
  <mergeCells count="33">
    <mergeCell ref="C101:F101"/>
    <mergeCell ref="C105:F105"/>
    <mergeCell ref="C106:F106"/>
    <mergeCell ref="C188:F188"/>
    <mergeCell ref="C180:F180"/>
    <mergeCell ref="C185:D185"/>
    <mergeCell ref="C186:F186"/>
    <mergeCell ref="C158:F158"/>
    <mergeCell ref="C112:F112"/>
    <mergeCell ref="C120:F120"/>
    <mergeCell ref="C169:F169"/>
    <mergeCell ref="C114:F114"/>
    <mergeCell ref="C115:F115"/>
    <mergeCell ref="C157:D157"/>
    <mergeCell ref="C42:F42"/>
    <mergeCell ref="C60:F60"/>
    <mergeCell ref="C59:D59"/>
    <mergeCell ref="C95:F95"/>
    <mergeCell ref="C96:F96"/>
    <mergeCell ref="C94:D94"/>
    <mergeCell ref="C50:F50"/>
    <mergeCell ref="C51:F51"/>
    <mergeCell ref="C67:F67"/>
    <mergeCell ref="C72:F72"/>
    <mergeCell ref="C81:F81"/>
    <mergeCell ref="C85:F85"/>
    <mergeCell ref="C53:F53"/>
    <mergeCell ref="C70:F70"/>
    <mergeCell ref="B22:H22"/>
    <mergeCell ref="C33:F33"/>
    <mergeCell ref="C34:F34"/>
    <mergeCell ref="C24:D24"/>
    <mergeCell ref="C25:F25"/>
  </mergeCells>
  <pageMargins left="0.70866141732283472" right="0.70866141732283472" top="0.74803149606299213" bottom="0.74803149606299213" header="0.31496062992125984" footer="0.31496062992125984"/>
  <pageSetup paperSize="9" scale="68" orientation="portrait" r:id="rId1"/>
  <headerFooter>
    <oddHeader>&amp;C&amp;"-,Ležeče"Ureditev ceste R2-409/0306 od km 2,000 do km 2,280 Postojna - Razdrto (Smrekce)&amp;R&amp;"-,Ležeče"RAZPIS 2020</oddHeader>
    <oddFooter>Stran &amp;P od &amp;N</oddFooter>
  </headerFooter>
  <rowBreaks count="2" manualBreakCount="2">
    <brk id="104" min="1" max="7" man="1"/>
    <brk id="156" min="1" max="7"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64822-892F-4F6F-A755-AD88832C5EB1}">
  <dimension ref="B1:K97"/>
  <sheetViews>
    <sheetView view="pageBreakPreview" topLeftCell="A50" zoomScaleNormal="100" zoomScaleSheetLayoutView="100" workbookViewId="0">
      <selection activeCell="B52" sqref="B52"/>
    </sheetView>
  </sheetViews>
  <sheetFormatPr defaultColWidth="9.140625" defaultRowHeight="15.75"/>
  <cols>
    <col min="1" max="1" width="9.140625" style="141"/>
    <col min="2" max="3" width="10.7109375" style="143" customWidth="1"/>
    <col min="4" max="4" width="47.7109375" style="203" customWidth="1"/>
    <col min="5" max="5" width="14.7109375" style="18" customWidth="1"/>
    <col min="6" max="6" width="12.7109375" style="18" customWidth="1"/>
    <col min="7" max="7" width="15.7109375" style="18" customWidth="1"/>
    <col min="8" max="8" width="15.7109375" style="139" customWidth="1"/>
    <col min="9" max="9" width="11.5703125" style="140" bestFit="1" customWidth="1"/>
    <col min="10" max="10" width="10.140625" style="141" bestFit="1" customWidth="1"/>
    <col min="11" max="16384" width="9.140625" style="141"/>
  </cols>
  <sheetData>
    <row r="1" spans="2:10">
      <c r="B1" s="137" t="s">
        <v>57</v>
      </c>
      <c r="C1" s="138" t="str">
        <f ca="1">MID(CELL("filename",A1),FIND("]",CELL("filename",A1))+1,255)</f>
        <v>KOLESARSKA</v>
      </c>
    </row>
    <row r="3" spans="2:10">
      <c r="B3" s="142" t="s">
        <v>14</v>
      </c>
    </row>
    <row r="4" spans="2:10">
      <c r="B4" s="144" t="str">
        <f ca="1">"REKAPITULACIJA "&amp;C1</f>
        <v>REKAPITULACIJA KOLESARSKA</v>
      </c>
      <c r="C4" s="145"/>
      <c r="D4" s="145"/>
      <c r="E4" s="19"/>
      <c r="F4" s="19"/>
      <c r="G4" s="19"/>
      <c r="H4" s="26"/>
      <c r="I4" s="146"/>
    </row>
    <row r="5" spans="2:10">
      <c r="B5" s="147"/>
      <c r="C5" s="148"/>
      <c r="D5" s="149"/>
      <c r="H5" s="150"/>
      <c r="I5" s="151"/>
      <c r="J5" s="152"/>
    </row>
    <row r="6" spans="2:10">
      <c r="B6" s="153" t="s">
        <v>48</v>
      </c>
      <c r="D6" s="154" t="str">
        <f>VLOOKUP(B6,$B$18:$H$9855,2,FALSE)</f>
        <v>PREDDELA</v>
      </c>
      <c r="E6" s="155"/>
      <c r="F6" s="139"/>
      <c r="H6" s="156">
        <f>VLOOKUP($D6&amp;" SKUPAJ:",$G$18:$H$9855,2,FALSE)</f>
        <v>0</v>
      </c>
      <c r="I6" s="157"/>
      <c r="J6" s="158"/>
    </row>
    <row r="7" spans="2:10">
      <c r="B7" s="153"/>
      <c r="D7" s="154"/>
      <c r="E7" s="155"/>
      <c r="F7" s="139"/>
      <c r="H7" s="156"/>
      <c r="I7" s="159"/>
      <c r="J7" s="160"/>
    </row>
    <row r="8" spans="2:10">
      <c r="B8" s="153" t="s">
        <v>49</v>
      </c>
      <c r="D8" s="154" t="str">
        <f>VLOOKUP(B8,$B$18:$H$9855,2,FALSE)</f>
        <v>ZEMELJSKA DELA</v>
      </c>
      <c r="E8" s="155"/>
      <c r="F8" s="139"/>
      <c r="H8" s="156">
        <f>VLOOKUP($D8&amp;" SKUPAJ:",$G$18:$H$9855,2,FALSE)</f>
        <v>0</v>
      </c>
      <c r="I8" s="161"/>
      <c r="J8" s="162"/>
    </row>
    <row r="9" spans="2:10">
      <c r="B9" s="153"/>
      <c r="D9" s="154"/>
      <c r="E9" s="155"/>
      <c r="F9" s="139"/>
      <c r="H9" s="156"/>
      <c r="I9" s="146"/>
    </row>
    <row r="10" spans="2:10">
      <c r="B10" s="153" t="s">
        <v>46</v>
      </c>
      <c r="D10" s="154" t="str">
        <f>VLOOKUP(B10,$B$18:$H$9855,2,FALSE)</f>
        <v>VOZIŠČE KONSTRUKCIJE</v>
      </c>
      <c r="E10" s="155"/>
      <c r="F10" s="139"/>
      <c r="H10" s="156">
        <f>VLOOKUP($D10&amp;" SKUPAJ:",$G$18:$H$9855,2,FALSE)</f>
        <v>0</v>
      </c>
    </row>
    <row r="11" spans="2:10">
      <c r="B11" s="153"/>
      <c r="D11" s="154"/>
      <c r="E11" s="155"/>
      <c r="F11" s="139"/>
      <c r="H11" s="156"/>
      <c r="I11" s="146"/>
    </row>
    <row r="12" spans="2:10">
      <c r="B12" s="153" t="s">
        <v>76</v>
      </c>
      <c r="D12" s="154" t="str">
        <f>VLOOKUP(B12,$B$18:$H$9855,2,FALSE)</f>
        <v>OPREMA CEST</v>
      </c>
      <c r="E12" s="155"/>
      <c r="F12" s="139"/>
      <c r="H12" s="156">
        <f>VLOOKUP($D12&amp;" SKUPAJ:",$G$18:$H$9855,2,FALSE)</f>
        <v>0</v>
      </c>
    </row>
    <row r="13" spans="2:10">
      <c r="B13" s="153"/>
      <c r="D13" s="154"/>
      <c r="E13" s="155"/>
      <c r="F13" s="139"/>
      <c r="H13" s="156"/>
    </row>
    <row r="14" spans="2:10">
      <c r="B14" s="153" t="s">
        <v>77</v>
      </c>
      <c r="D14" s="154" t="str">
        <f>VLOOKUP(B14,$B$18:$H$9855,2,FALSE)</f>
        <v>TUJE STORITVE</v>
      </c>
      <c r="E14" s="155"/>
      <c r="F14" s="139"/>
      <c r="H14" s="156">
        <f>VLOOKUP($D14&amp;" SKUPAJ:",$G$18:$H$9855,2,FALSE)</f>
        <v>0</v>
      </c>
      <c r="I14" s="161"/>
      <c r="J14" s="162"/>
    </row>
    <row r="15" spans="2:10" s="140" customFormat="1" ht="16.5" thickBot="1">
      <c r="B15" s="163"/>
      <c r="C15" s="164"/>
      <c r="D15" s="165"/>
      <c r="E15" s="166"/>
      <c r="F15" s="167"/>
      <c r="G15" s="20"/>
      <c r="H15" s="168"/>
    </row>
    <row r="16" spans="2:10" s="140" customFormat="1" ht="16.5" thickTop="1">
      <c r="B16" s="169"/>
      <c r="C16" s="170"/>
      <c r="D16" s="171"/>
      <c r="E16" s="21"/>
      <c r="F16" s="172"/>
      <c r="G16" s="21" t="str">
        <f ca="1">"SKUPAJ "&amp;C1&amp;" (BREZ DDV):"</f>
        <v>SKUPAJ KOLESARSKA (BREZ DDV):</v>
      </c>
      <c r="H16" s="173">
        <f>ROUND(SUM(H6:H14),2)</f>
        <v>0</v>
      </c>
    </row>
    <row r="18" spans="2:11" s="140" customFormat="1" ht="16.5" thickBot="1">
      <c r="B18" s="174" t="s">
        <v>0</v>
      </c>
      <c r="C18" s="175" t="s">
        <v>1</v>
      </c>
      <c r="D18" s="176" t="s">
        <v>2</v>
      </c>
      <c r="E18" s="22" t="s">
        <v>3</v>
      </c>
      <c r="F18" s="22" t="s">
        <v>4</v>
      </c>
      <c r="G18" s="22" t="s">
        <v>5</v>
      </c>
      <c r="H18" s="22" t="s">
        <v>6</v>
      </c>
    </row>
    <row r="20" spans="2:11" ht="50.25" customHeight="1">
      <c r="B20" s="222" t="s">
        <v>68</v>
      </c>
      <c r="C20" s="222"/>
      <c r="D20" s="222"/>
      <c r="E20" s="222"/>
      <c r="F20" s="222"/>
      <c r="G20" s="222"/>
      <c r="H20" s="222"/>
    </row>
    <row r="22" spans="2:11" s="140" customFormat="1">
      <c r="B22" s="177" t="s">
        <v>48</v>
      </c>
      <c r="C22" s="224" t="s">
        <v>115</v>
      </c>
      <c r="D22" s="224"/>
      <c r="E22" s="178"/>
      <c r="F22" s="179"/>
      <c r="G22" s="23"/>
      <c r="H22" s="180"/>
    </row>
    <row r="23" spans="2:11" s="140" customFormat="1">
      <c r="B23" s="181" t="s">
        <v>69</v>
      </c>
      <c r="C23" s="223" t="s">
        <v>129</v>
      </c>
      <c r="D23" s="223"/>
      <c r="E23" s="223"/>
      <c r="F23" s="223"/>
      <c r="G23" s="24"/>
      <c r="H23" s="182"/>
    </row>
    <row r="24" spans="2:11" s="140" customFormat="1" ht="31.5">
      <c r="B24" s="183">
        <f>+COUNT($B$23:B23)+1</f>
        <v>1</v>
      </c>
      <c r="C24" s="184">
        <v>11121</v>
      </c>
      <c r="D24" s="185" t="s">
        <v>271</v>
      </c>
      <c r="E24" s="26" t="s">
        <v>70</v>
      </c>
      <c r="F24" s="26">
        <v>0.36</v>
      </c>
      <c r="G24" s="26"/>
      <c r="H24" s="182">
        <f>+F24*G24</f>
        <v>0</v>
      </c>
      <c r="K24" s="18"/>
    </row>
    <row r="25" spans="2:11" s="140" customFormat="1" ht="31.5">
      <c r="B25" s="183">
        <f>+COUNT($B$23:B24)+1</f>
        <v>2</v>
      </c>
      <c r="C25" s="184">
        <v>11132</v>
      </c>
      <c r="D25" s="185" t="s">
        <v>272</v>
      </c>
      <c r="E25" s="26" t="s">
        <v>70</v>
      </c>
      <c r="F25" s="26">
        <v>0.36</v>
      </c>
      <c r="G25" s="26"/>
      <c r="H25" s="182">
        <f t="shared" ref="H25:H36" si="0">+F25*G25</f>
        <v>0</v>
      </c>
      <c r="K25" s="18"/>
    </row>
    <row r="26" spans="2:11" s="140" customFormat="1" ht="31.5">
      <c r="B26" s="183">
        <f>+COUNT($B$23:B25)+1</f>
        <v>3</v>
      </c>
      <c r="C26" s="184">
        <v>11221</v>
      </c>
      <c r="D26" s="185" t="s">
        <v>273</v>
      </c>
      <c r="E26" s="26" t="s">
        <v>23</v>
      </c>
      <c r="F26" s="26">
        <v>14</v>
      </c>
      <c r="G26" s="26"/>
      <c r="H26" s="182">
        <f t="shared" si="0"/>
        <v>0</v>
      </c>
      <c r="K26" s="18"/>
    </row>
    <row r="27" spans="2:11" s="140" customFormat="1">
      <c r="B27" s="181" t="s">
        <v>71</v>
      </c>
      <c r="C27" s="223" t="s">
        <v>169</v>
      </c>
      <c r="D27" s="223"/>
      <c r="E27" s="223"/>
      <c r="F27" s="223"/>
      <c r="G27" s="24"/>
      <c r="H27" s="182"/>
    </row>
    <row r="28" spans="2:11" s="140" customFormat="1">
      <c r="B28" s="181" t="s">
        <v>73</v>
      </c>
      <c r="C28" s="223" t="s">
        <v>72</v>
      </c>
      <c r="D28" s="223"/>
      <c r="E28" s="223"/>
      <c r="F28" s="223"/>
      <c r="G28" s="24"/>
      <c r="H28" s="182"/>
    </row>
    <row r="29" spans="2:11" s="140" customFormat="1" ht="63">
      <c r="B29" s="183">
        <f>+COUNT($B$23:B28)+1</f>
        <v>4</v>
      </c>
      <c r="C29" s="184">
        <v>12142</v>
      </c>
      <c r="D29" s="185" t="s">
        <v>408</v>
      </c>
      <c r="E29" s="26" t="s">
        <v>24</v>
      </c>
      <c r="F29" s="26">
        <v>910</v>
      </c>
      <c r="G29" s="26"/>
      <c r="H29" s="182">
        <f t="shared" si="0"/>
        <v>0</v>
      </c>
      <c r="K29" s="18"/>
    </row>
    <row r="30" spans="2:11" s="140" customFormat="1" ht="63">
      <c r="B30" s="183">
        <f>+COUNT($B$23:B29)+1</f>
        <v>5</v>
      </c>
      <c r="C30" s="199">
        <v>12151</v>
      </c>
      <c r="D30" s="185" t="s">
        <v>417</v>
      </c>
      <c r="E30" s="26" t="s">
        <v>23</v>
      </c>
      <c r="F30" s="26">
        <v>91</v>
      </c>
      <c r="G30" s="26"/>
      <c r="H30" s="182">
        <f t="shared" si="0"/>
        <v>0</v>
      </c>
      <c r="K30" s="18"/>
    </row>
    <row r="31" spans="2:11" s="140" customFormat="1" ht="63">
      <c r="B31" s="183">
        <f>+COUNT($B$23:B30)+1</f>
        <v>6</v>
      </c>
      <c r="C31" s="199">
        <v>12152</v>
      </c>
      <c r="D31" s="185" t="s">
        <v>418</v>
      </c>
      <c r="E31" s="26" t="s">
        <v>23</v>
      </c>
      <c r="F31" s="26">
        <v>3</v>
      </c>
      <c r="G31" s="26"/>
      <c r="H31" s="182">
        <f t="shared" si="0"/>
        <v>0</v>
      </c>
      <c r="K31" s="18"/>
    </row>
    <row r="32" spans="2:11" s="140" customFormat="1" ht="47.25">
      <c r="B32" s="183">
        <f>+COUNT($B$23:B31)+1</f>
        <v>7</v>
      </c>
      <c r="C32" s="199">
        <v>12165</v>
      </c>
      <c r="D32" s="185" t="s">
        <v>419</v>
      </c>
      <c r="E32" s="26" t="s">
        <v>23</v>
      </c>
      <c r="F32" s="26">
        <v>91</v>
      </c>
      <c r="G32" s="26"/>
      <c r="H32" s="182">
        <f t="shared" si="0"/>
        <v>0</v>
      </c>
      <c r="K32" s="18"/>
    </row>
    <row r="33" spans="2:11" s="140" customFormat="1" ht="47.25">
      <c r="B33" s="183">
        <f>+COUNT($B$23:B32)+1</f>
        <v>8</v>
      </c>
      <c r="C33" s="199">
        <v>12164</v>
      </c>
      <c r="D33" s="185" t="s">
        <v>420</v>
      </c>
      <c r="E33" s="26" t="s">
        <v>23</v>
      </c>
      <c r="F33" s="26">
        <v>3</v>
      </c>
      <c r="G33" s="26"/>
      <c r="H33" s="182">
        <f t="shared" si="0"/>
        <v>0</v>
      </c>
      <c r="K33" s="18"/>
    </row>
    <row r="34" spans="2:11" s="140" customFormat="1">
      <c r="B34" s="181" t="s">
        <v>274</v>
      </c>
      <c r="C34" s="223" t="s">
        <v>275</v>
      </c>
      <c r="D34" s="223"/>
      <c r="E34" s="223"/>
      <c r="F34" s="223"/>
      <c r="G34" s="24"/>
      <c r="H34" s="182"/>
    </row>
    <row r="35" spans="2:11" s="140" customFormat="1" ht="31.5">
      <c r="B35" s="183">
        <f>+COUNT($B$23:B34)+1</f>
        <v>9</v>
      </c>
      <c r="C35" s="184">
        <v>12211</v>
      </c>
      <c r="D35" s="185" t="s">
        <v>276</v>
      </c>
      <c r="E35" s="26" t="s">
        <v>23</v>
      </c>
      <c r="F35" s="26">
        <v>2</v>
      </c>
      <c r="G35" s="26"/>
      <c r="H35" s="182">
        <f t="shared" si="0"/>
        <v>0</v>
      </c>
    </row>
    <row r="36" spans="2:11" s="140" customFormat="1" ht="31.5">
      <c r="B36" s="183">
        <f>+COUNT($B$23:B35)+1</f>
        <v>10</v>
      </c>
      <c r="C36" s="184">
        <v>12212</v>
      </c>
      <c r="D36" s="185" t="s">
        <v>277</v>
      </c>
      <c r="E36" s="26" t="s">
        <v>23</v>
      </c>
      <c r="F36" s="26">
        <v>1</v>
      </c>
      <c r="G36" s="26"/>
      <c r="H36" s="182">
        <f t="shared" si="0"/>
        <v>0</v>
      </c>
    </row>
    <row r="37" spans="2:11" s="140" customFormat="1" ht="15.75" customHeight="1">
      <c r="B37" s="186"/>
      <c r="C37" s="187"/>
      <c r="D37" s="188"/>
      <c r="E37" s="189"/>
      <c r="F37" s="190"/>
      <c r="G37" s="191"/>
      <c r="H37" s="191"/>
    </row>
    <row r="38" spans="2:11" s="140" customFormat="1" ht="16.5" thickBot="1">
      <c r="B38" s="192"/>
      <c r="C38" s="193"/>
      <c r="D38" s="193"/>
      <c r="E38" s="194"/>
      <c r="F38" s="194"/>
      <c r="G38" s="25" t="str">
        <f>C22&amp;" SKUPAJ:"</f>
        <v>PREDDELA SKUPAJ:</v>
      </c>
      <c r="H38" s="195">
        <f>SUM(H$24:H$36)</f>
        <v>0</v>
      </c>
    </row>
    <row r="39" spans="2:11" s="140" customFormat="1">
      <c r="B39" s="186"/>
      <c r="C39" s="187"/>
      <c r="D39" s="188"/>
      <c r="E39" s="189"/>
      <c r="F39" s="190"/>
      <c r="G39" s="191"/>
      <c r="H39" s="191"/>
    </row>
    <row r="40" spans="2:11" s="140" customFormat="1">
      <c r="B40" s="177" t="s">
        <v>49</v>
      </c>
      <c r="C40" s="224" t="s">
        <v>91</v>
      </c>
      <c r="D40" s="224"/>
      <c r="E40" s="178"/>
      <c r="F40" s="179"/>
      <c r="G40" s="23"/>
      <c r="H40" s="180"/>
    </row>
    <row r="41" spans="2:11" s="140" customFormat="1">
      <c r="B41" s="181" t="s">
        <v>90</v>
      </c>
      <c r="C41" s="223" t="s">
        <v>125</v>
      </c>
      <c r="D41" s="223"/>
      <c r="E41" s="223"/>
      <c r="F41" s="223"/>
      <c r="G41" s="24"/>
      <c r="H41" s="182"/>
    </row>
    <row r="42" spans="2:11" s="140" customFormat="1" ht="31.5">
      <c r="B42" s="183">
        <f>+COUNT($B$41:B41)+1</f>
        <v>1</v>
      </c>
      <c r="C42" s="184">
        <v>21114</v>
      </c>
      <c r="D42" s="185" t="s">
        <v>190</v>
      </c>
      <c r="E42" s="26" t="s">
        <v>25</v>
      </c>
      <c r="F42" s="26">
        <v>110.5</v>
      </c>
      <c r="G42" s="26"/>
      <c r="H42" s="182">
        <f t="shared" ref="H42:H60" si="1">+F42*G42</f>
        <v>0</v>
      </c>
    </row>
    <row r="43" spans="2:11" s="140" customFormat="1" ht="31.5">
      <c r="B43" s="183">
        <f>+COUNT($B$41:B42)+1</f>
        <v>2</v>
      </c>
      <c r="C43" s="184">
        <v>21224</v>
      </c>
      <c r="D43" s="185" t="s">
        <v>191</v>
      </c>
      <c r="E43" s="26" t="s">
        <v>25</v>
      </c>
      <c r="F43" s="26">
        <v>700</v>
      </c>
      <c r="G43" s="26"/>
      <c r="H43" s="182">
        <f t="shared" si="1"/>
        <v>0</v>
      </c>
    </row>
    <row r="44" spans="2:11" s="140" customFormat="1" ht="31.5">
      <c r="B44" s="183">
        <f>+COUNT($B$41:B43)+1</f>
        <v>3</v>
      </c>
      <c r="C44" s="184">
        <v>21234</v>
      </c>
      <c r="D44" s="185" t="s">
        <v>193</v>
      </c>
      <c r="E44" s="26" t="s">
        <v>25</v>
      </c>
      <c r="F44" s="26">
        <v>70</v>
      </c>
      <c r="G44" s="26"/>
      <c r="H44" s="182">
        <f t="shared" si="1"/>
        <v>0</v>
      </c>
    </row>
    <row r="45" spans="2:11" s="140" customFormat="1">
      <c r="B45" s="181" t="s">
        <v>92</v>
      </c>
      <c r="C45" s="223" t="s">
        <v>170</v>
      </c>
      <c r="D45" s="223"/>
      <c r="E45" s="223"/>
      <c r="F45" s="223"/>
      <c r="G45" s="24"/>
      <c r="H45" s="182"/>
    </row>
    <row r="46" spans="2:11" s="140" customFormat="1" ht="31.5">
      <c r="B46" s="183">
        <f>+COUNT($B$41:B45)+1</f>
        <v>4</v>
      </c>
      <c r="C46" s="184">
        <v>22112</v>
      </c>
      <c r="D46" s="185" t="s">
        <v>195</v>
      </c>
      <c r="E46" s="26" t="s">
        <v>24</v>
      </c>
      <c r="F46" s="26">
        <v>1226</v>
      </c>
      <c r="G46" s="26"/>
      <c r="H46" s="182">
        <f t="shared" si="1"/>
        <v>0</v>
      </c>
      <c r="J46" s="141"/>
    </row>
    <row r="47" spans="2:11" s="140" customFormat="1" ht="31.5">
      <c r="B47" s="183">
        <f>+COUNT($B$41:B46)+1</f>
        <v>5</v>
      </c>
      <c r="C47" s="184">
        <v>22113</v>
      </c>
      <c r="D47" s="185" t="s">
        <v>196</v>
      </c>
      <c r="E47" s="26" t="s">
        <v>24</v>
      </c>
      <c r="F47" s="26">
        <v>160</v>
      </c>
      <c r="G47" s="26"/>
      <c r="H47" s="182">
        <f t="shared" si="1"/>
        <v>0</v>
      </c>
      <c r="J47" s="141"/>
    </row>
    <row r="48" spans="2:11" s="140" customFormat="1">
      <c r="B48" s="181" t="s">
        <v>119</v>
      </c>
      <c r="C48" s="223" t="s">
        <v>171</v>
      </c>
      <c r="D48" s="223"/>
      <c r="E48" s="223"/>
      <c r="F48" s="223"/>
      <c r="G48" s="24"/>
      <c r="H48" s="182"/>
    </row>
    <row r="49" spans="2:10" s="140" customFormat="1" ht="31.5">
      <c r="B49" s="183">
        <f>+COUNT($B$41:B48)+1</f>
        <v>6</v>
      </c>
      <c r="C49" s="184">
        <v>23313</v>
      </c>
      <c r="D49" s="185" t="s">
        <v>278</v>
      </c>
      <c r="E49" s="26" t="s">
        <v>24</v>
      </c>
      <c r="F49" s="26">
        <v>1846</v>
      </c>
      <c r="G49" s="26"/>
      <c r="H49" s="182">
        <f t="shared" ref="H49" si="2">+F49*G49</f>
        <v>0</v>
      </c>
      <c r="J49" s="141"/>
    </row>
    <row r="50" spans="2:10" s="140" customFormat="1">
      <c r="B50" s="181" t="s">
        <v>93</v>
      </c>
      <c r="C50" s="223" t="s">
        <v>126</v>
      </c>
      <c r="D50" s="223"/>
      <c r="E50" s="223"/>
      <c r="F50" s="223"/>
      <c r="G50" s="24"/>
      <c r="H50" s="182"/>
    </row>
    <row r="51" spans="2:10" s="140" customFormat="1" ht="47.25">
      <c r="B51" s="183">
        <f>+COUNT($B$41:B50)+1</f>
        <v>7</v>
      </c>
      <c r="C51" s="184">
        <v>24476</v>
      </c>
      <c r="D51" s="185" t="s">
        <v>279</v>
      </c>
      <c r="E51" s="26" t="s">
        <v>25</v>
      </c>
      <c r="F51" s="26">
        <v>610</v>
      </c>
      <c r="G51" s="26"/>
      <c r="H51" s="182">
        <f t="shared" si="1"/>
        <v>0</v>
      </c>
      <c r="J51" s="141"/>
    </row>
    <row r="52" spans="2:10" s="140" customFormat="1">
      <c r="B52" s="181" t="s">
        <v>94</v>
      </c>
      <c r="C52" s="223" t="s">
        <v>172</v>
      </c>
      <c r="D52" s="223"/>
      <c r="E52" s="223"/>
      <c r="F52" s="223"/>
      <c r="G52" s="24"/>
      <c r="H52" s="182"/>
    </row>
    <row r="53" spans="2:10" s="140" customFormat="1" ht="47.25">
      <c r="B53" s="183">
        <f>+COUNT($B$41:B52)+1</f>
        <v>8</v>
      </c>
      <c r="C53" s="184">
        <v>25112</v>
      </c>
      <c r="D53" s="185" t="s">
        <v>202</v>
      </c>
      <c r="E53" s="26" t="s">
        <v>24</v>
      </c>
      <c r="F53" s="26">
        <v>184</v>
      </c>
      <c r="G53" s="26"/>
      <c r="H53" s="182">
        <f t="shared" si="1"/>
        <v>0</v>
      </c>
      <c r="J53" s="141"/>
    </row>
    <row r="54" spans="2:10" s="140" customFormat="1" ht="31.5">
      <c r="B54" s="183">
        <f>+COUNT($B$41:B53)+1</f>
        <v>9</v>
      </c>
      <c r="C54" s="184">
        <v>25132</v>
      </c>
      <c r="D54" s="185" t="s">
        <v>280</v>
      </c>
      <c r="E54" s="26" t="s">
        <v>24</v>
      </c>
      <c r="F54" s="26">
        <v>294</v>
      </c>
      <c r="G54" s="26"/>
      <c r="H54" s="182">
        <f t="shared" si="1"/>
        <v>0</v>
      </c>
      <c r="J54" s="141"/>
    </row>
    <row r="55" spans="2:10" s="140" customFormat="1">
      <c r="B55" s="183">
        <f>+COUNT($B$41:B54)+1</f>
        <v>10</v>
      </c>
      <c r="C55" s="184">
        <v>25151</v>
      </c>
      <c r="D55" s="185" t="s">
        <v>204</v>
      </c>
      <c r="E55" s="26" t="s">
        <v>24</v>
      </c>
      <c r="F55" s="26">
        <v>478</v>
      </c>
      <c r="G55" s="26"/>
      <c r="H55" s="182">
        <f t="shared" si="1"/>
        <v>0</v>
      </c>
      <c r="J55" s="141"/>
    </row>
    <row r="56" spans="2:10" s="140" customFormat="1">
      <c r="B56" s="181" t="s">
        <v>95</v>
      </c>
      <c r="C56" s="223" t="s">
        <v>128</v>
      </c>
      <c r="D56" s="223"/>
      <c r="E56" s="223"/>
      <c r="F56" s="223"/>
      <c r="G56" s="24"/>
      <c r="H56" s="182"/>
    </row>
    <row r="57" spans="2:10" s="140" customFormat="1" ht="31.5">
      <c r="B57" s="183">
        <f>+COUNT($B$41:B56)+1</f>
        <v>11</v>
      </c>
      <c r="C57" s="184">
        <v>29119</v>
      </c>
      <c r="D57" s="185" t="s">
        <v>421</v>
      </c>
      <c r="E57" s="26" t="s">
        <v>114</v>
      </c>
      <c r="F57" s="26">
        <v>1317</v>
      </c>
      <c r="G57" s="26"/>
      <c r="H57" s="182">
        <f t="shared" si="1"/>
        <v>0</v>
      </c>
      <c r="J57" s="141"/>
    </row>
    <row r="58" spans="2:10" s="140" customFormat="1" ht="47.25">
      <c r="B58" s="183">
        <f>+COUNT($B$41:B57)+1</f>
        <v>12</v>
      </c>
      <c r="C58" s="184">
        <v>29131</v>
      </c>
      <c r="D58" s="185" t="s">
        <v>205</v>
      </c>
      <c r="E58" s="26" t="s">
        <v>25</v>
      </c>
      <c r="F58" s="26">
        <v>39</v>
      </c>
      <c r="G58" s="26"/>
      <c r="H58" s="182">
        <f t="shared" si="1"/>
        <v>0</v>
      </c>
      <c r="J58" s="141"/>
    </row>
    <row r="59" spans="2:10" s="140" customFormat="1" ht="47.25">
      <c r="B59" s="183">
        <f>+COUNT($B$41:B58)+1</f>
        <v>13</v>
      </c>
      <c r="C59" s="184">
        <v>29133</v>
      </c>
      <c r="D59" s="185" t="s">
        <v>206</v>
      </c>
      <c r="E59" s="26" t="s">
        <v>25</v>
      </c>
      <c r="F59" s="26">
        <v>700</v>
      </c>
      <c r="G59" s="26"/>
      <c r="H59" s="182">
        <f t="shared" si="1"/>
        <v>0</v>
      </c>
      <c r="J59" s="141"/>
    </row>
    <row r="60" spans="2:10" s="140" customFormat="1" ht="47.25">
      <c r="B60" s="183">
        <f>+COUNT($B$41:B59)+1</f>
        <v>14</v>
      </c>
      <c r="C60" s="184">
        <v>29134</v>
      </c>
      <c r="D60" s="185" t="s">
        <v>207</v>
      </c>
      <c r="E60" s="26" t="s">
        <v>25</v>
      </c>
      <c r="F60" s="26">
        <v>70</v>
      </c>
      <c r="G60" s="26"/>
      <c r="H60" s="182">
        <f t="shared" si="1"/>
        <v>0</v>
      </c>
      <c r="J60" s="141"/>
    </row>
    <row r="61" spans="2:10" s="140" customFormat="1" ht="15.75" customHeight="1">
      <c r="B61" s="186"/>
      <c r="C61" s="187"/>
      <c r="D61" s="188"/>
      <c r="E61" s="189"/>
      <c r="F61" s="190"/>
      <c r="G61" s="191"/>
      <c r="H61" s="191"/>
    </row>
    <row r="62" spans="2:10" s="140" customFormat="1" ht="16.5" thickBot="1">
      <c r="B62" s="192"/>
      <c r="C62" s="193"/>
      <c r="D62" s="193"/>
      <c r="E62" s="194"/>
      <c r="F62" s="194"/>
      <c r="G62" s="25" t="str">
        <f>C40&amp;" SKUPAJ:"</f>
        <v>ZEMELJSKA DELA SKUPAJ:</v>
      </c>
      <c r="H62" s="195">
        <f>SUM(H$42:H$60)</f>
        <v>0</v>
      </c>
    </row>
    <row r="63" spans="2:10" s="140" customFormat="1">
      <c r="B63" s="196"/>
      <c r="C63" s="187"/>
      <c r="D63" s="197"/>
      <c r="E63" s="198"/>
      <c r="F63" s="190"/>
      <c r="G63" s="191"/>
      <c r="H63" s="191"/>
      <c r="J63" s="141"/>
    </row>
    <row r="64" spans="2:10" s="140" customFormat="1">
      <c r="B64" s="177" t="s">
        <v>46</v>
      </c>
      <c r="C64" s="224" t="s">
        <v>96</v>
      </c>
      <c r="D64" s="224"/>
      <c r="E64" s="178"/>
      <c r="F64" s="179"/>
      <c r="G64" s="23"/>
      <c r="H64" s="180"/>
      <c r="J64" s="141"/>
    </row>
    <row r="65" spans="2:10" s="140" customFormat="1">
      <c r="B65" s="181" t="s">
        <v>97</v>
      </c>
      <c r="C65" s="223" t="s">
        <v>101</v>
      </c>
      <c r="D65" s="223"/>
      <c r="E65" s="223"/>
      <c r="F65" s="223"/>
      <c r="G65" s="24"/>
      <c r="H65" s="182"/>
    </row>
    <row r="66" spans="2:10" s="140" customFormat="1">
      <c r="B66" s="181" t="s">
        <v>98</v>
      </c>
      <c r="C66" s="223" t="s">
        <v>214</v>
      </c>
      <c r="D66" s="223"/>
      <c r="E66" s="223"/>
      <c r="F66" s="223"/>
      <c r="G66" s="24"/>
      <c r="H66" s="182"/>
    </row>
    <row r="67" spans="2:10" s="140" customFormat="1" ht="47.25">
      <c r="B67" s="183">
        <f>+COUNT($B$66:B66)+1</f>
        <v>1</v>
      </c>
      <c r="C67" s="184">
        <v>31131</v>
      </c>
      <c r="D67" s="185" t="s">
        <v>281</v>
      </c>
      <c r="E67" s="26" t="s">
        <v>25</v>
      </c>
      <c r="F67" s="26">
        <v>214</v>
      </c>
      <c r="G67" s="26"/>
      <c r="H67" s="182">
        <f t="shared" ref="H67:H70" si="3">+F67*G67</f>
        <v>0</v>
      </c>
      <c r="J67" s="141"/>
    </row>
    <row r="68" spans="2:10" s="140" customFormat="1">
      <c r="B68" s="181" t="s">
        <v>100</v>
      </c>
      <c r="C68" s="223" t="s">
        <v>99</v>
      </c>
      <c r="D68" s="223"/>
      <c r="E68" s="223"/>
      <c r="F68" s="223"/>
      <c r="G68" s="24"/>
      <c r="H68" s="182"/>
    </row>
    <row r="69" spans="2:10" s="140" customFormat="1">
      <c r="B69" s="181" t="s">
        <v>102</v>
      </c>
      <c r="C69" s="223" t="s">
        <v>218</v>
      </c>
      <c r="D69" s="223"/>
      <c r="E69" s="223"/>
      <c r="F69" s="223"/>
      <c r="G69" s="24"/>
      <c r="H69" s="182"/>
    </row>
    <row r="70" spans="2:10" s="140" customFormat="1" ht="47.25">
      <c r="B70" s="183">
        <f>+COUNT($B$66:B69)+1</f>
        <v>2</v>
      </c>
      <c r="C70" s="200">
        <v>32255</v>
      </c>
      <c r="D70" s="201" t="s">
        <v>282</v>
      </c>
      <c r="E70" s="202" t="s">
        <v>24</v>
      </c>
      <c r="F70" s="202">
        <v>772</v>
      </c>
      <c r="G70" s="26"/>
      <c r="H70" s="182">
        <f t="shared" si="3"/>
        <v>0</v>
      </c>
      <c r="J70" s="141"/>
    </row>
    <row r="71" spans="2:10" s="140" customFormat="1">
      <c r="B71" s="181" t="s">
        <v>105</v>
      </c>
      <c r="C71" s="223" t="s">
        <v>104</v>
      </c>
      <c r="D71" s="223"/>
      <c r="E71" s="223"/>
      <c r="F71" s="223"/>
      <c r="G71" s="24"/>
      <c r="H71" s="182"/>
    </row>
    <row r="72" spans="2:10" s="140" customFormat="1">
      <c r="B72" s="181" t="s">
        <v>106</v>
      </c>
      <c r="C72" s="223" t="s">
        <v>229</v>
      </c>
      <c r="D72" s="223"/>
      <c r="E72" s="223"/>
      <c r="F72" s="223"/>
      <c r="G72" s="24"/>
      <c r="H72" s="182"/>
    </row>
    <row r="73" spans="2:10" s="140" customFormat="1" ht="47.25">
      <c r="B73" s="183">
        <f>+COUNT($B$66:B72)+1</f>
        <v>3</v>
      </c>
      <c r="C73" s="200">
        <v>35236</v>
      </c>
      <c r="D73" s="201" t="s">
        <v>228</v>
      </c>
      <c r="E73" s="202" t="s">
        <v>56</v>
      </c>
      <c r="F73" s="202">
        <v>373</v>
      </c>
      <c r="G73" s="26"/>
      <c r="H73" s="182">
        <f t="shared" ref="H73:H75" si="4">+F73*G73</f>
        <v>0</v>
      </c>
      <c r="J73" s="141"/>
    </row>
    <row r="74" spans="2:10" s="140" customFormat="1">
      <c r="B74" s="181" t="s">
        <v>107</v>
      </c>
      <c r="C74" s="223" t="s">
        <v>108</v>
      </c>
      <c r="D74" s="223"/>
      <c r="E74" s="223"/>
      <c r="F74" s="223"/>
      <c r="G74" s="24"/>
      <c r="H74" s="182"/>
    </row>
    <row r="75" spans="2:10" s="140" customFormat="1" ht="31.5">
      <c r="B75" s="183">
        <f>+COUNT($B$66:B74)+1</f>
        <v>4</v>
      </c>
      <c r="C75" s="200">
        <v>36131</v>
      </c>
      <c r="D75" s="201" t="s">
        <v>283</v>
      </c>
      <c r="E75" s="202" t="s">
        <v>25</v>
      </c>
      <c r="F75" s="202">
        <v>28.2</v>
      </c>
      <c r="G75" s="26"/>
      <c r="H75" s="182">
        <f t="shared" si="4"/>
        <v>0</v>
      </c>
      <c r="J75" s="141"/>
    </row>
    <row r="76" spans="2:10" s="140" customFormat="1" ht="15.75" customHeight="1">
      <c r="B76" s="186"/>
      <c r="C76" s="187"/>
      <c r="D76" s="188"/>
      <c r="E76" s="189"/>
      <c r="F76" s="190"/>
      <c r="G76" s="191"/>
      <c r="H76" s="191"/>
    </row>
    <row r="77" spans="2:10" s="140" customFormat="1" ht="16.5" thickBot="1">
      <c r="B77" s="192"/>
      <c r="C77" s="193"/>
      <c r="D77" s="193"/>
      <c r="E77" s="194"/>
      <c r="F77" s="194"/>
      <c r="G77" s="25" t="str">
        <f>C64&amp;" SKUPAJ:"</f>
        <v>VOZIŠČE KONSTRUKCIJE SKUPAJ:</v>
      </c>
      <c r="H77" s="195">
        <f>SUM(H$67:H$75)</f>
        <v>0</v>
      </c>
    </row>
    <row r="79" spans="2:10" s="140" customFormat="1">
      <c r="B79" s="177" t="s">
        <v>76</v>
      </c>
      <c r="C79" s="224" t="s">
        <v>109</v>
      </c>
      <c r="D79" s="224"/>
      <c r="E79" s="178"/>
      <c r="F79" s="179"/>
      <c r="G79" s="23"/>
      <c r="H79" s="180"/>
      <c r="J79" s="141"/>
    </row>
    <row r="80" spans="2:10" s="140" customFormat="1">
      <c r="B80" s="181" t="s">
        <v>110</v>
      </c>
      <c r="C80" s="223" t="s">
        <v>122</v>
      </c>
      <c r="D80" s="223"/>
      <c r="E80" s="223"/>
      <c r="F80" s="223"/>
      <c r="G80" s="24"/>
      <c r="H80" s="182"/>
    </row>
    <row r="81" spans="2:10" s="140" customFormat="1" ht="31.5">
      <c r="B81" s="183">
        <f>+COUNT($B$80:B80)+1</f>
        <v>1</v>
      </c>
      <c r="C81" s="184">
        <v>61123</v>
      </c>
      <c r="D81" s="185" t="s">
        <v>244</v>
      </c>
      <c r="E81" s="26" t="s">
        <v>23</v>
      </c>
      <c r="F81" s="26">
        <v>2</v>
      </c>
      <c r="G81" s="26"/>
      <c r="H81" s="182">
        <f t="shared" ref="H81:H88" si="5">+F81*G81</f>
        <v>0</v>
      </c>
      <c r="J81" s="141"/>
    </row>
    <row r="82" spans="2:10" s="140" customFormat="1" ht="47.25">
      <c r="B82" s="183">
        <f>+COUNT($B$80:B81)+1</f>
        <v>2</v>
      </c>
      <c r="C82" s="184">
        <v>61245</v>
      </c>
      <c r="D82" s="185" t="s">
        <v>284</v>
      </c>
      <c r="E82" s="26" t="s">
        <v>23</v>
      </c>
      <c r="F82" s="26">
        <v>2</v>
      </c>
      <c r="G82" s="26"/>
      <c r="H82" s="182">
        <f t="shared" si="5"/>
        <v>0</v>
      </c>
      <c r="J82" s="141"/>
    </row>
    <row r="83" spans="2:10" s="140" customFormat="1" ht="63">
      <c r="B83" s="183">
        <f>+COUNT($B$80:B82)+1</f>
        <v>3</v>
      </c>
      <c r="C83" s="200">
        <v>61640</v>
      </c>
      <c r="D83" s="201" t="s">
        <v>285</v>
      </c>
      <c r="E83" s="202" t="s">
        <v>23</v>
      </c>
      <c r="F83" s="202">
        <v>3</v>
      </c>
      <c r="G83" s="26"/>
      <c r="H83" s="182">
        <f t="shared" si="5"/>
        <v>0</v>
      </c>
      <c r="J83" s="141"/>
    </row>
    <row r="84" spans="2:10" s="140" customFormat="1">
      <c r="B84" s="181" t="s">
        <v>111</v>
      </c>
      <c r="C84" s="223" t="s">
        <v>112</v>
      </c>
      <c r="D84" s="223"/>
      <c r="E84" s="223"/>
      <c r="F84" s="223"/>
      <c r="G84" s="24"/>
      <c r="H84" s="182"/>
    </row>
    <row r="85" spans="2:10" s="140" customFormat="1" ht="94.5">
      <c r="B85" s="183">
        <f>+COUNT($B$80:B84)+1</f>
        <v>4</v>
      </c>
      <c r="C85" s="200">
        <v>62121</v>
      </c>
      <c r="D85" s="201" t="s">
        <v>286</v>
      </c>
      <c r="E85" s="202" t="s">
        <v>56</v>
      </c>
      <c r="F85" s="202">
        <v>280</v>
      </c>
      <c r="G85" s="26"/>
      <c r="H85" s="182">
        <f t="shared" si="5"/>
        <v>0</v>
      </c>
      <c r="J85" s="141"/>
    </row>
    <row r="86" spans="2:10" s="140" customFormat="1" ht="94.5">
      <c r="B86" s="183">
        <f>+COUNT($B$80:B85)+1</f>
        <v>5</v>
      </c>
      <c r="C86" s="200">
        <v>62121</v>
      </c>
      <c r="D86" s="201" t="s">
        <v>287</v>
      </c>
      <c r="E86" s="202" t="s">
        <v>56</v>
      </c>
      <c r="F86" s="202">
        <v>180</v>
      </c>
      <c r="G86" s="26"/>
      <c r="H86" s="182">
        <f t="shared" si="5"/>
        <v>0</v>
      </c>
      <c r="J86" s="141"/>
    </row>
    <row r="87" spans="2:10" s="140" customFormat="1" ht="94.5">
      <c r="B87" s="183">
        <f>+COUNT($B$80:B86)+1</f>
        <v>6</v>
      </c>
      <c r="C87" s="200">
        <v>62200</v>
      </c>
      <c r="D87" s="201" t="s">
        <v>288</v>
      </c>
      <c r="E87" s="202" t="s">
        <v>24</v>
      </c>
      <c r="F87" s="202">
        <v>8</v>
      </c>
      <c r="G87" s="26"/>
      <c r="H87" s="182">
        <f t="shared" si="5"/>
        <v>0</v>
      </c>
      <c r="J87" s="141"/>
    </row>
    <row r="88" spans="2:10" s="140" customFormat="1" ht="47.25">
      <c r="B88" s="183">
        <f>+COUNT($B$80:B87)+1</f>
        <v>7</v>
      </c>
      <c r="C88" s="200">
        <v>62251</v>
      </c>
      <c r="D88" s="201" t="s">
        <v>289</v>
      </c>
      <c r="E88" s="202" t="s">
        <v>56</v>
      </c>
      <c r="F88" s="202">
        <v>280</v>
      </c>
      <c r="G88" s="26"/>
      <c r="H88" s="182">
        <f t="shared" si="5"/>
        <v>0</v>
      </c>
      <c r="J88" s="141"/>
    </row>
    <row r="89" spans="2:10" s="140" customFormat="1" ht="15.75" customHeight="1">
      <c r="B89" s="186"/>
      <c r="C89" s="187"/>
      <c r="D89" s="188"/>
      <c r="E89" s="189"/>
      <c r="F89" s="190"/>
      <c r="G89" s="191"/>
      <c r="H89" s="191"/>
    </row>
    <row r="90" spans="2:10" s="140" customFormat="1" ht="16.5" thickBot="1">
      <c r="B90" s="192"/>
      <c r="C90" s="193"/>
      <c r="D90" s="193"/>
      <c r="E90" s="194"/>
      <c r="F90" s="194"/>
      <c r="G90" s="25" t="str">
        <f>C79&amp;" SKUPAJ:"</f>
        <v>OPREMA CEST SKUPAJ:</v>
      </c>
      <c r="H90" s="195">
        <f>SUM(H$81:H$88)</f>
        <v>0</v>
      </c>
    </row>
    <row r="92" spans="2:10" s="140" customFormat="1">
      <c r="B92" s="177" t="s">
        <v>77</v>
      </c>
      <c r="C92" s="224" t="s">
        <v>8</v>
      </c>
      <c r="D92" s="224"/>
      <c r="E92" s="178"/>
      <c r="F92" s="179"/>
      <c r="G92" s="23"/>
      <c r="H92" s="180"/>
      <c r="J92" s="141"/>
    </row>
    <row r="93" spans="2:10" s="140" customFormat="1">
      <c r="B93" s="181" t="s">
        <v>113</v>
      </c>
      <c r="C93" s="223" t="s">
        <v>269</v>
      </c>
      <c r="D93" s="223"/>
      <c r="E93" s="223"/>
      <c r="F93" s="223"/>
      <c r="G93" s="24"/>
      <c r="H93" s="182"/>
    </row>
    <row r="94" spans="2:10" s="140" customFormat="1">
      <c r="B94" s="183">
        <f>+COUNT($B$93:B93)+1</f>
        <v>1</v>
      </c>
      <c r="C94" s="200">
        <v>78311</v>
      </c>
      <c r="D94" s="201" t="s">
        <v>85</v>
      </c>
      <c r="E94" s="202" t="s">
        <v>86</v>
      </c>
      <c r="F94" s="202">
        <v>20</v>
      </c>
      <c r="G94" s="26"/>
      <c r="H94" s="182">
        <f t="shared" ref="H94:H95" si="6">+F94*G94</f>
        <v>0</v>
      </c>
      <c r="J94" s="141"/>
    </row>
    <row r="95" spans="2:10" s="140" customFormat="1" ht="31.5">
      <c r="B95" s="183">
        <f>+COUNT($B$93:B94)+1</f>
        <v>2</v>
      </c>
      <c r="C95" s="200">
        <v>79514</v>
      </c>
      <c r="D95" s="201" t="s">
        <v>270</v>
      </c>
      <c r="E95" s="202" t="s">
        <v>23</v>
      </c>
      <c r="F95" s="202">
        <v>1</v>
      </c>
      <c r="G95" s="26"/>
      <c r="H95" s="182">
        <f t="shared" si="6"/>
        <v>0</v>
      </c>
      <c r="J95" s="141"/>
    </row>
    <row r="96" spans="2:10" s="140" customFormat="1" ht="15.75" customHeight="1">
      <c r="B96" s="186"/>
      <c r="C96" s="187"/>
      <c r="D96" s="188"/>
      <c r="E96" s="189"/>
      <c r="F96" s="190"/>
      <c r="G96" s="191"/>
      <c r="H96" s="191"/>
    </row>
    <row r="97" spans="2:8" s="140" customFormat="1" ht="16.5" thickBot="1">
      <c r="B97" s="192"/>
      <c r="C97" s="193"/>
      <c r="D97" s="193"/>
      <c r="E97" s="194"/>
      <c r="F97" s="194"/>
      <c r="G97" s="25" t="str">
        <f>C92&amp;" SKUPAJ:"</f>
        <v>TUJE STORITVE SKUPAJ:</v>
      </c>
      <c r="H97" s="195">
        <f>SUM(H$94:H$95)</f>
        <v>0</v>
      </c>
    </row>
  </sheetData>
  <mergeCells count="26">
    <mergeCell ref="C92:D92"/>
    <mergeCell ref="C93:F93"/>
    <mergeCell ref="C72:F72"/>
    <mergeCell ref="C74:F74"/>
    <mergeCell ref="C79:D79"/>
    <mergeCell ref="C80:F80"/>
    <mergeCell ref="C84:F84"/>
    <mergeCell ref="C66:F66"/>
    <mergeCell ref="C68:F68"/>
    <mergeCell ref="C69:F69"/>
    <mergeCell ref="C71:F71"/>
    <mergeCell ref="C48:F48"/>
    <mergeCell ref="C50:F50"/>
    <mergeCell ref="C52:F52"/>
    <mergeCell ref="C56:F56"/>
    <mergeCell ref="C64:D64"/>
    <mergeCell ref="C65:F65"/>
    <mergeCell ref="C40:D40"/>
    <mergeCell ref="C41:F41"/>
    <mergeCell ref="C45:F45"/>
    <mergeCell ref="B20:H20"/>
    <mergeCell ref="C22:D22"/>
    <mergeCell ref="C23:F23"/>
    <mergeCell ref="C27:F27"/>
    <mergeCell ref="C28:F28"/>
    <mergeCell ref="C34:F34"/>
  </mergeCells>
  <pageMargins left="0.70866141732283472" right="0.70866141732283472" top="0.74803149606299213" bottom="0.74803149606299213" header="0.31496062992125984" footer="0.31496062992125984"/>
  <pageSetup paperSize="9" scale="68" orientation="portrait" r:id="rId1"/>
  <headerFooter>
    <oddHeader>&amp;C&amp;"-,Ležeče"Ureditev ceste R2-409/0306 od km 2,000 do km 2,280 Postojna - Razdrto (Smrekce)&amp;R&amp;"-,Ležeče"RAZPIS 2020</oddHeader>
    <oddFooter>Stran &amp;P od &amp;N</oddFooter>
  </headerFooter>
  <rowBreaks count="1" manualBreakCount="1">
    <brk id="83" min="1"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E40F5-F792-48A6-B788-8E543E336868}">
  <dimension ref="B1:K85"/>
  <sheetViews>
    <sheetView view="pageBreakPreview" topLeftCell="A69" zoomScaleNormal="100" zoomScaleSheetLayoutView="100" workbookViewId="0">
      <selection activeCell="D45" sqref="D45"/>
    </sheetView>
  </sheetViews>
  <sheetFormatPr defaultColWidth="9.140625" defaultRowHeight="15.75"/>
  <cols>
    <col min="1" max="1" width="9.140625" style="141"/>
    <col min="2" max="3" width="10.7109375" style="143" customWidth="1"/>
    <col min="4" max="4" width="47.7109375" style="203" customWidth="1"/>
    <col min="5" max="5" width="14.7109375" style="18" customWidth="1"/>
    <col min="6" max="6" width="12.7109375" style="18" customWidth="1"/>
    <col min="7" max="7" width="15.7109375" style="18" customWidth="1"/>
    <col min="8" max="8" width="15.7109375" style="139" customWidth="1"/>
    <col min="9" max="9" width="11.5703125" style="140" bestFit="1" customWidth="1"/>
    <col min="10" max="10" width="10.140625" style="141" bestFit="1" customWidth="1"/>
    <col min="11" max="16384" width="9.140625" style="141"/>
  </cols>
  <sheetData>
    <row r="1" spans="2:10">
      <c r="B1" s="137" t="s">
        <v>59</v>
      </c>
      <c r="C1" s="138" t="str">
        <f ca="1">MID(CELL("filename",A1),FIND("]",CELL("filename",A1))+1,255)</f>
        <v>AVTOBUSNA POSTAJA</v>
      </c>
    </row>
    <row r="3" spans="2:10">
      <c r="B3" s="142" t="s">
        <v>14</v>
      </c>
    </row>
    <row r="4" spans="2:10">
      <c r="B4" s="144" t="str">
        <f ca="1">"REKAPITULACIJA "&amp;C1</f>
        <v>REKAPITULACIJA AVTOBUSNA POSTAJA</v>
      </c>
      <c r="C4" s="145"/>
      <c r="D4" s="145"/>
      <c r="E4" s="19"/>
      <c r="F4" s="19"/>
      <c r="G4" s="19"/>
      <c r="H4" s="26"/>
      <c r="I4" s="146"/>
    </row>
    <row r="5" spans="2:10">
      <c r="B5" s="147"/>
      <c r="C5" s="148"/>
      <c r="D5" s="149"/>
      <c r="H5" s="150"/>
      <c r="I5" s="151"/>
      <c r="J5" s="152"/>
    </row>
    <row r="6" spans="2:10">
      <c r="B6" s="153" t="s">
        <v>48</v>
      </c>
      <c r="D6" s="154" t="str">
        <f>VLOOKUP(B6,$B$18:$H$9843,2,FALSE)</f>
        <v>PREDDELA</v>
      </c>
      <c r="E6" s="155"/>
      <c r="F6" s="139"/>
      <c r="H6" s="156">
        <f>VLOOKUP($D6&amp;" SKUPAJ:",$G$18:$H$9843,2,FALSE)</f>
        <v>0</v>
      </c>
      <c r="I6" s="157"/>
      <c r="J6" s="158"/>
    </row>
    <row r="7" spans="2:10">
      <c r="B7" s="153"/>
      <c r="D7" s="154"/>
      <c r="E7" s="155"/>
      <c r="F7" s="139"/>
      <c r="H7" s="156"/>
      <c r="I7" s="159"/>
      <c r="J7" s="160"/>
    </row>
    <row r="8" spans="2:10">
      <c r="B8" s="153" t="s">
        <v>49</v>
      </c>
      <c r="D8" s="154" t="str">
        <f>VLOOKUP(B8,$B$18:$H$9843,2,FALSE)</f>
        <v>ZEMELJSKA DELA</v>
      </c>
      <c r="E8" s="155"/>
      <c r="F8" s="139"/>
      <c r="H8" s="156">
        <f>VLOOKUP($D8&amp;" SKUPAJ:",$G$18:$H$9843,2,FALSE)</f>
        <v>0</v>
      </c>
      <c r="I8" s="161"/>
      <c r="J8" s="162"/>
    </row>
    <row r="9" spans="2:10">
      <c r="B9" s="153"/>
      <c r="D9" s="154"/>
      <c r="E9" s="155"/>
      <c r="F9" s="139"/>
      <c r="H9" s="156"/>
      <c r="I9" s="146"/>
    </row>
    <row r="10" spans="2:10">
      <c r="B10" s="153" t="s">
        <v>46</v>
      </c>
      <c r="D10" s="154" t="str">
        <f>VLOOKUP(B10,$B$18:$H$9843,2,FALSE)</f>
        <v>VOZIŠČE KONSTRUKCIJE</v>
      </c>
      <c r="E10" s="155"/>
      <c r="F10" s="139"/>
      <c r="H10" s="156">
        <f>VLOOKUP($D10&amp;" SKUPAJ:",$G$18:$H$9843,2,FALSE)</f>
        <v>0</v>
      </c>
    </row>
    <row r="11" spans="2:10">
      <c r="B11" s="153"/>
      <c r="D11" s="154"/>
      <c r="E11" s="155"/>
      <c r="F11" s="139"/>
      <c r="H11" s="156"/>
      <c r="I11" s="146"/>
    </row>
    <row r="12" spans="2:10">
      <c r="B12" s="153" t="s">
        <v>76</v>
      </c>
      <c r="D12" s="154" t="str">
        <f>VLOOKUP(B12,$B$18:$H$9843,2,FALSE)</f>
        <v>OPREMA CEST</v>
      </c>
      <c r="E12" s="155"/>
      <c r="F12" s="139"/>
      <c r="H12" s="156">
        <f>VLOOKUP($D12&amp;" SKUPAJ:",$G$18:$H$9843,2,FALSE)</f>
        <v>0</v>
      </c>
    </row>
    <row r="13" spans="2:10">
      <c r="B13" s="153"/>
      <c r="D13" s="154"/>
      <c r="E13" s="155"/>
      <c r="F13" s="139"/>
      <c r="H13" s="156"/>
    </row>
    <row r="14" spans="2:10">
      <c r="B14" s="153" t="s">
        <v>77</v>
      </c>
      <c r="D14" s="154" t="str">
        <f>VLOOKUP(B14,$B$18:$H$9843,2,FALSE)</f>
        <v>TUJE STORITVE</v>
      </c>
      <c r="E14" s="155"/>
      <c r="F14" s="139"/>
      <c r="H14" s="156">
        <f>VLOOKUP($D14&amp;" SKUPAJ:",$G$18:$H$9843,2,FALSE)</f>
        <v>0</v>
      </c>
      <c r="I14" s="161"/>
      <c r="J14" s="162"/>
    </row>
    <row r="15" spans="2:10" s="140" customFormat="1" ht="16.5" thickBot="1">
      <c r="B15" s="163"/>
      <c r="C15" s="164"/>
      <c r="D15" s="165"/>
      <c r="E15" s="166"/>
      <c r="F15" s="167"/>
      <c r="G15" s="20"/>
      <c r="H15" s="168"/>
    </row>
    <row r="16" spans="2:10" s="140" customFormat="1" ht="16.5" thickTop="1">
      <c r="B16" s="169"/>
      <c r="C16" s="170"/>
      <c r="D16" s="171"/>
      <c r="E16" s="21"/>
      <c r="F16" s="172"/>
      <c r="G16" s="21" t="str">
        <f ca="1">"SKUPAJ "&amp;C1&amp;" (BREZ DDV):"</f>
        <v>SKUPAJ AVTOBUSNA POSTAJA (BREZ DDV):</v>
      </c>
      <c r="H16" s="173">
        <f>ROUND(SUM(H6:H14),2)</f>
        <v>0</v>
      </c>
    </row>
    <row r="18" spans="2:11" s="140" customFormat="1" ht="16.5" thickBot="1">
      <c r="B18" s="174" t="s">
        <v>0</v>
      </c>
      <c r="C18" s="175" t="s">
        <v>1</v>
      </c>
      <c r="D18" s="176" t="s">
        <v>2</v>
      </c>
      <c r="E18" s="22" t="s">
        <v>3</v>
      </c>
      <c r="F18" s="22" t="s">
        <v>4</v>
      </c>
      <c r="G18" s="22" t="s">
        <v>5</v>
      </c>
      <c r="H18" s="22" t="s">
        <v>6</v>
      </c>
    </row>
    <row r="20" spans="2:11" ht="50.25" customHeight="1">
      <c r="B20" s="222" t="s">
        <v>68</v>
      </c>
      <c r="C20" s="222"/>
      <c r="D20" s="222"/>
      <c r="E20" s="222"/>
      <c r="F20" s="222"/>
      <c r="G20" s="222"/>
      <c r="H20" s="222"/>
    </row>
    <row r="22" spans="2:11" s="140" customFormat="1">
      <c r="B22" s="177" t="s">
        <v>48</v>
      </c>
      <c r="C22" s="224" t="s">
        <v>115</v>
      </c>
      <c r="D22" s="224"/>
      <c r="E22" s="178"/>
      <c r="F22" s="179"/>
      <c r="G22" s="23"/>
      <c r="H22" s="180"/>
    </row>
    <row r="23" spans="2:11" s="140" customFormat="1">
      <c r="B23" s="181" t="s">
        <v>69</v>
      </c>
      <c r="C23" s="223" t="s">
        <v>129</v>
      </c>
      <c r="D23" s="223"/>
      <c r="E23" s="223"/>
      <c r="F23" s="223"/>
      <c r="G23" s="24"/>
      <c r="H23" s="182"/>
    </row>
    <row r="24" spans="2:11" s="140" customFormat="1" ht="31.5">
      <c r="B24" s="183">
        <f>+COUNT($B$23:B23)+1</f>
        <v>1</v>
      </c>
      <c r="C24" s="184">
        <v>11322</v>
      </c>
      <c r="D24" s="185" t="s">
        <v>422</v>
      </c>
      <c r="E24" s="26" t="s">
        <v>23</v>
      </c>
      <c r="F24" s="26">
        <v>2</v>
      </c>
      <c r="G24" s="26"/>
      <c r="H24" s="182">
        <f>+F24*G24</f>
        <v>0</v>
      </c>
      <c r="K24" s="18"/>
    </row>
    <row r="25" spans="2:11" s="140" customFormat="1">
      <c r="B25" s="181" t="s">
        <v>71</v>
      </c>
      <c r="C25" s="223" t="s">
        <v>169</v>
      </c>
      <c r="D25" s="223"/>
      <c r="E25" s="223"/>
      <c r="F25" s="223"/>
      <c r="G25" s="24"/>
      <c r="H25" s="182"/>
    </row>
    <row r="26" spans="2:11" s="140" customFormat="1">
      <c r="B26" s="181" t="s">
        <v>73</v>
      </c>
      <c r="C26" s="223" t="s">
        <v>72</v>
      </c>
      <c r="D26" s="223"/>
      <c r="E26" s="223"/>
      <c r="F26" s="223"/>
      <c r="G26" s="24"/>
      <c r="H26" s="182"/>
    </row>
    <row r="27" spans="2:11" s="140" customFormat="1" ht="63">
      <c r="B27" s="183">
        <f>+COUNT($B$23:B26)+1</f>
        <v>2</v>
      </c>
      <c r="C27" s="184">
        <v>12153</v>
      </c>
      <c r="D27" s="185" t="s">
        <v>411</v>
      </c>
      <c r="E27" s="26" t="s">
        <v>23</v>
      </c>
      <c r="F27" s="26">
        <v>9</v>
      </c>
      <c r="G27" s="26"/>
      <c r="H27" s="182">
        <f t="shared" ref="H27:H28" si="0">+F27*G27</f>
        <v>0</v>
      </c>
      <c r="K27" s="18"/>
    </row>
    <row r="28" spans="2:11" s="140" customFormat="1" ht="47.25">
      <c r="B28" s="183">
        <f>+COUNT($B$23:B27)+1</f>
        <v>3</v>
      </c>
      <c r="C28" s="199">
        <v>12169</v>
      </c>
      <c r="D28" s="185" t="s">
        <v>413</v>
      </c>
      <c r="E28" s="26" t="s">
        <v>23</v>
      </c>
      <c r="F28" s="26">
        <v>9</v>
      </c>
      <c r="G28" s="26"/>
      <c r="H28" s="182">
        <f t="shared" si="0"/>
        <v>0</v>
      </c>
      <c r="K28" s="18"/>
    </row>
    <row r="29" spans="2:11" s="140" customFormat="1" ht="15.75" customHeight="1">
      <c r="B29" s="186"/>
      <c r="C29" s="187"/>
      <c r="D29" s="188"/>
      <c r="E29" s="189"/>
      <c r="F29" s="190"/>
      <c r="G29" s="191"/>
      <c r="H29" s="191"/>
    </row>
    <row r="30" spans="2:11" s="140" customFormat="1" ht="16.5" thickBot="1">
      <c r="B30" s="192"/>
      <c r="C30" s="193"/>
      <c r="D30" s="193"/>
      <c r="E30" s="194"/>
      <c r="F30" s="194"/>
      <c r="G30" s="25" t="str">
        <f>C22&amp;" SKUPAJ:"</f>
        <v>PREDDELA SKUPAJ:</v>
      </c>
      <c r="H30" s="195">
        <f>SUM(H$24:H$28)</f>
        <v>0</v>
      </c>
    </row>
    <row r="31" spans="2:11" s="140" customFormat="1">
      <c r="B31" s="186"/>
      <c r="C31" s="187"/>
      <c r="D31" s="188"/>
      <c r="E31" s="189"/>
      <c r="F31" s="190"/>
      <c r="G31" s="191"/>
      <c r="H31" s="191"/>
    </row>
    <row r="32" spans="2:11" s="140" customFormat="1">
      <c r="B32" s="177" t="s">
        <v>49</v>
      </c>
      <c r="C32" s="224" t="s">
        <v>91</v>
      </c>
      <c r="D32" s="224"/>
      <c r="E32" s="178"/>
      <c r="F32" s="179"/>
      <c r="G32" s="23"/>
      <c r="H32" s="180"/>
    </row>
    <row r="33" spans="2:10" s="140" customFormat="1">
      <c r="B33" s="181" t="s">
        <v>90</v>
      </c>
      <c r="C33" s="223" t="s">
        <v>125</v>
      </c>
      <c r="D33" s="223"/>
      <c r="E33" s="223"/>
      <c r="F33" s="223"/>
      <c r="G33" s="24"/>
      <c r="H33" s="182"/>
    </row>
    <row r="34" spans="2:10" s="140" customFormat="1" ht="31.5">
      <c r="B34" s="183">
        <f>+COUNT($B$33:B33)+1</f>
        <v>1</v>
      </c>
      <c r="C34" s="184">
        <v>21114</v>
      </c>
      <c r="D34" s="185" t="s">
        <v>190</v>
      </c>
      <c r="E34" s="26" t="s">
        <v>25</v>
      </c>
      <c r="F34" s="26">
        <v>40</v>
      </c>
      <c r="G34" s="26"/>
      <c r="H34" s="182">
        <f t="shared" ref="H34:H45" si="1">+F34*G34</f>
        <v>0</v>
      </c>
    </row>
    <row r="35" spans="2:10" s="140" customFormat="1" ht="31.5">
      <c r="B35" s="183">
        <f>+COUNT($B$33:B34)+1</f>
        <v>2</v>
      </c>
      <c r="C35" s="184">
        <v>21224</v>
      </c>
      <c r="D35" s="185" t="s">
        <v>191</v>
      </c>
      <c r="E35" s="26" t="s">
        <v>25</v>
      </c>
      <c r="F35" s="26">
        <v>195</v>
      </c>
      <c r="G35" s="26"/>
      <c r="H35" s="182">
        <f t="shared" si="1"/>
        <v>0</v>
      </c>
    </row>
    <row r="36" spans="2:10" s="140" customFormat="1">
      <c r="B36" s="181" t="s">
        <v>92</v>
      </c>
      <c r="C36" s="223" t="s">
        <v>170</v>
      </c>
      <c r="D36" s="223"/>
      <c r="E36" s="223"/>
      <c r="F36" s="223"/>
      <c r="G36" s="24"/>
      <c r="H36" s="182"/>
    </row>
    <row r="37" spans="2:10" s="140" customFormat="1" ht="31.5">
      <c r="B37" s="183">
        <f>+COUNT($B$33:B36)+1</f>
        <v>3</v>
      </c>
      <c r="C37" s="184">
        <v>22112</v>
      </c>
      <c r="D37" s="185" t="s">
        <v>195</v>
      </c>
      <c r="E37" s="26" t="s">
        <v>24</v>
      </c>
      <c r="F37" s="26">
        <v>290</v>
      </c>
      <c r="G37" s="26"/>
      <c r="H37" s="182">
        <f t="shared" si="1"/>
        <v>0</v>
      </c>
      <c r="J37" s="141"/>
    </row>
    <row r="38" spans="2:10" s="140" customFormat="1">
      <c r="B38" s="181" t="s">
        <v>119</v>
      </c>
      <c r="C38" s="223" t="s">
        <v>171</v>
      </c>
      <c r="D38" s="223"/>
      <c r="E38" s="223"/>
      <c r="F38" s="223"/>
      <c r="G38" s="24"/>
      <c r="H38" s="182"/>
    </row>
    <row r="39" spans="2:10" s="140" customFormat="1" ht="31.5">
      <c r="B39" s="183">
        <f>+COUNT($B$33:B38)+1</f>
        <v>4</v>
      </c>
      <c r="C39" s="184">
        <v>23313</v>
      </c>
      <c r="D39" s="185" t="s">
        <v>290</v>
      </c>
      <c r="E39" s="26" t="s">
        <v>24</v>
      </c>
      <c r="F39" s="26">
        <v>310</v>
      </c>
      <c r="G39" s="26"/>
      <c r="H39" s="182">
        <f t="shared" ref="H39" si="2">+F39*G39</f>
        <v>0</v>
      </c>
      <c r="J39" s="141"/>
    </row>
    <row r="40" spans="2:10" s="140" customFormat="1">
      <c r="B40" s="181" t="s">
        <v>93</v>
      </c>
      <c r="C40" s="223" t="s">
        <v>126</v>
      </c>
      <c r="D40" s="223"/>
      <c r="E40" s="223"/>
      <c r="F40" s="223"/>
      <c r="G40" s="24"/>
      <c r="H40" s="182"/>
    </row>
    <row r="41" spans="2:10" s="140" customFormat="1" ht="47.25">
      <c r="B41" s="183">
        <f>+COUNT($B$33:B40)+1</f>
        <v>5</v>
      </c>
      <c r="C41" s="184">
        <v>24476</v>
      </c>
      <c r="D41" s="185" t="s">
        <v>279</v>
      </c>
      <c r="E41" s="26" t="s">
        <v>25</v>
      </c>
      <c r="F41" s="26">
        <v>170</v>
      </c>
      <c r="G41" s="26"/>
      <c r="H41" s="182">
        <f t="shared" si="1"/>
        <v>0</v>
      </c>
      <c r="J41" s="141"/>
    </row>
    <row r="42" spans="2:10" s="140" customFormat="1">
      <c r="B42" s="181" t="s">
        <v>95</v>
      </c>
      <c r="C42" s="223" t="s">
        <v>128</v>
      </c>
      <c r="D42" s="223"/>
      <c r="E42" s="223"/>
      <c r="F42" s="223"/>
      <c r="G42" s="24"/>
      <c r="H42" s="182"/>
    </row>
    <row r="43" spans="2:10" s="140" customFormat="1" ht="31.5">
      <c r="B43" s="183">
        <f>+COUNT($B$33:B42)+1</f>
        <v>6</v>
      </c>
      <c r="C43" s="184">
        <v>29119</v>
      </c>
      <c r="D43" s="185" t="s">
        <v>421</v>
      </c>
      <c r="E43" s="26" t="s">
        <v>114</v>
      </c>
      <c r="F43" s="26">
        <v>368</v>
      </c>
      <c r="G43" s="26"/>
      <c r="H43" s="182">
        <f t="shared" si="1"/>
        <v>0</v>
      </c>
      <c r="J43" s="141"/>
    </row>
    <row r="44" spans="2:10" s="140" customFormat="1" ht="47.25">
      <c r="B44" s="183">
        <f>+COUNT($B$33:B43)+1</f>
        <v>7</v>
      </c>
      <c r="C44" s="184">
        <v>29131</v>
      </c>
      <c r="D44" s="185" t="s">
        <v>205</v>
      </c>
      <c r="E44" s="26" t="s">
        <v>25</v>
      </c>
      <c r="F44" s="26">
        <v>40</v>
      </c>
      <c r="G44" s="26"/>
      <c r="H44" s="182">
        <f t="shared" si="1"/>
        <v>0</v>
      </c>
      <c r="J44" s="141"/>
    </row>
    <row r="45" spans="2:10" s="140" customFormat="1" ht="47.25">
      <c r="B45" s="183">
        <f>+COUNT($B$33:B44)+1</f>
        <v>8</v>
      </c>
      <c r="C45" s="184">
        <v>29133</v>
      </c>
      <c r="D45" s="185" t="s">
        <v>206</v>
      </c>
      <c r="E45" s="26" t="s">
        <v>25</v>
      </c>
      <c r="F45" s="26">
        <v>195</v>
      </c>
      <c r="G45" s="26"/>
      <c r="H45" s="182">
        <f t="shared" si="1"/>
        <v>0</v>
      </c>
      <c r="J45" s="141"/>
    </row>
    <row r="46" spans="2:10" s="140" customFormat="1" ht="15.75" customHeight="1">
      <c r="B46" s="186"/>
      <c r="C46" s="187"/>
      <c r="D46" s="188"/>
      <c r="E46" s="189"/>
      <c r="F46" s="190"/>
      <c r="G46" s="191"/>
      <c r="H46" s="191"/>
    </row>
    <row r="47" spans="2:10" s="140" customFormat="1" ht="16.5" thickBot="1">
      <c r="B47" s="192"/>
      <c r="C47" s="193"/>
      <c r="D47" s="193"/>
      <c r="E47" s="194"/>
      <c r="F47" s="194"/>
      <c r="G47" s="25" t="str">
        <f>C32&amp;" SKUPAJ:"</f>
        <v>ZEMELJSKA DELA SKUPAJ:</v>
      </c>
      <c r="H47" s="195">
        <f>SUM(H$34:H$45)</f>
        <v>0</v>
      </c>
    </row>
    <row r="48" spans="2:10" s="140" customFormat="1">
      <c r="B48" s="196"/>
      <c r="C48" s="187"/>
      <c r="D48" s="197"/>
      <c r="E48" s="198"/>
      <c r="F48" s="190"/>
      <c r="G48" s="191"/>
      <c r="H48" s="191"/>
      <c r="J48" s="141"/>
    </row>
    <row r="49" spans="2:10" s="140" customFormat="1">
      <c r="B49" s="177" t="s">
        <v>46</v>
      </c>
      <c r="C49" s="224" t="s">
        <v>96</v>
      </c>
      <c r="D49" s="224"/>
      <c r="E49" s="178"/>
      <c r="F49" s="179"/>
      <c r="G49" s="23"/>
      <c r="H49" s="180"/>
      <c r="J49" s="141"/>
    </row>
    <row r="50" spans="2:10" s="140" customFormat="1">
      <c r="B50" s="181" t="s">
        <v>97</v>
      </c>
      <c r="C50" s="223" t="s">
        <v>101</v>
      </c>
      <c r="D50" s="223"/>
      <c r="E50" s="223"/>
      <c r="F50" s="223"/>
      <c r="G50" s="24"/>
      <c r="H50" s="182"/>
    </row>
    <row r="51" spans="2:10" s="140" customFormat="1">
      <c r="B51" s="181" t="s">
        <v>98</v>
      </c>
      <c r="C51" s="223" t="s">
        <v>214</v>
      </c>
      <c r="D51" s="223"/>
      <c r="E51" s="223"/>
      <c r="F51" s="223"/>
      <c r="G51" s="24"/>
      <c r="H51" s="182"/>
    </row>
    <row r="52" spans="2:10" s="140" customFormat="1" ht="47.25">
      <c r="B52" s="183">
        <f>+COUNT($B$51:B51)+1</f>
        <v>1</v>
      </c>
      <c r="C52" s="184">
        <v>31131</v>
      </c>
      <c r="D52" s="185" t="s">
        <v>291</v>
      </c>
      <c r="E52" s="26" t="s">
        <v>25</v>
      </c>
      <c r="F52" s="26">
        <v>66</v>
      </c>
      <c r="G52" s="26"/>
      <c r="H52" s="182">
        <f t="shared" ref="H52:H58" si="3">+F52*G52</f>
        <v>0</v>
      </c>
      <c r="J52" s="141"/>
    </row>
    <row r="53" spans="2:10" s="140" customFormat="1" ht="47.25">
      <c r="B53" s="183">
        <f>+COUNT($B$51:B52)+1</f>
        <v>2</v>
      </c>
      <c r="C53" s="184">
        <v>31131</v>
      </c>
      <c r="D53" s="185" t="s">
        <v>292</v>
      </c>
      <c r="E53" s="26" t="s">
        <v>25</v>
      </c>
      <c r="F53" s="26">
        <v>12</v>
      </c>
      <c r="G53" s="26"/>
      <c r="H53" s="182">
        <f t="shared" ref="H53" si="4">+F53*G53</f>
        <v>0</v>
      </c>
      <c r="J53" s="141"/>
    </row>
    <row r="54" spans="2:10" s="140" customFormat="1">
      <c r="B54" s="181" t="s">
        <v>293</v>
      </c>
      <c r="C54" s="223" t="s">
        <v>213</v>
      </c>
      <c r="D54" s="223"/>
      <c r="E54" s="223"/>
      <c r="F54" s="223"/>
      <c r="G54" s="24"/>
      <c r="H54" s="182"/>
    </row>
    <row r="55" spans="2:10" s="140" customFormat="1" ht="47.25">
      <c r="B55" s="183">
        <f>+COUNT($B$51:B54)+1</f>
        <v>3</v>
      </c>
      <c r="C55" s="184">
        <v>31552</v>
      </c>
      <c r="D55" s="185" t="s">
        <v>294</v>
      </c>
      <c r="E55" s="26" t="s">
        <v>24</v>
      </c>
      <c r="F55" s="26">
        <v>237</v>
      </c>
      <c r="G55" s="26"/>
      <c r="H55" s="182">
        <f t="shared" ref="H55" si="5">+F55*G55</f>
        <v>0</v>
      </c>
      <c r="J55" s="141"/>
    </row>
    <row r="56" spans="2:10" s="140" customFormat="1">
      <c r="B56" s="181" t="s">
        <v>100</v>
      </c>
      <c r="C56" s="223" t="s">
        <v>295</v>
      </c>
      <c r="D56" s="223"/>
      <c r="E56" s="223"/>
      <c r="F56" s="223"/>
      <c r="G56" s="24"/>
      <c r="H56" s="182"/>
    </row>
    <row r="57" spans="2:10" s="140" customFormat="1">
      <c r="B57" s="181" t="s">
        <v>102</v>
      </c>
      <c r="C57" s="223" t="s">
        <v>218</v>
      </c>
      <c r="D57" s="223"/>
      <c r="E57" s="223"/>
      <c r="F57" s="223"/>
      <c r="G57" s="24"/>
      <c r="H57" s="182"/>
    </row>
    <row r="58" spans="2:10" s="140" customFormat="1" ht="47.25">
      <c r="B58" s="183">
        <f>+COUNT($B$51:B57)+1</f>
        <v>4</v>
      </c>
      <c r="C58" s="200">
        <v>32255</v>
      </c>
      <c r="D58" s="201" t="s">
        <v>296</v>
      </c>
      <c r="E58" s="202" t="s">
        <v>24</v>
      </c>
      <c r="F58" s="202">
        <v>46</v>
      </c>
      <c r="G58" s="26"/>
      <c r="H58" s="182">
        <f t="shared" si="3"/>
        <v>0</v>
      </c>
      <c r="J58" s="141"/>
    </row>
    <row r="59" spans="2:10" s="140" customFormat="1" ht="31.5">
      <c r="B59" s="183">
        <f>+COUNT($B$51:B58)+1</f>
        <v>5</v>
      </c>
      <c r="C59" s="200">
        <v>32273</v>
      </c>
      <c r="D59" s="201" t="s">
        <v>221</v>
      </c>
      <c r="E59" s="202" t="s">
        <v>24</v>
      </c>
      <c r="F59" s="202">
        <v>237</v>
      </c>
      <c r="G59" s="26"/>
      <c r="H59" s="182">
        <f t="shared" ref="H59" si="6">+F59*G59</f>
        <v>0</v>
      </c>
      <c r="J59" s="141"/>
    </row>
    <row r="60" spans="2:10" s="140" customFormat="1">
      <c r="B60" s="181" t="s">
        <v>105</v>
      </c>
      <c r="C60" s="223" t="s">
        <v>104</v>
      </c>
      <c r="D60" s="223"/>
      <c r="E60" s="223"/>
      <c r="F60" s="223"/>
      <c r="G60" s="24"/>
      <c r="H60" s="182"/>
    </row>
    <row r="61" spans="2:10" s="140" customFormat="1">
      <c r="B61" s="181" t="s">
        <v>106</v>
      </c>
      <c r="C61" s="223" t="s">
        <v>229</v>
      </c>
      <c r="D61" s="223"/>
      <c r="E61" s="223"/>
      <c r="F61" s="223"/>
      <c r="G61" s="24"/>
      <c r="H61" s="182"/>
    </row>
    <row r="62" spans="2:10" s="140" customFormat="1" ht="47.25">
      <c r="B62" s="183">
        <f>+COUNT($B$51:B61)+1</f>
        <v>6</v>
      </c>
      <c r="C62" s="200">
        <v>35214</v>
      </c>
      <c r="D62" s="201" t="s">
        <v>225</v>
      </c>
      <c r="E62" s="202" t="s">
        <v>56</v>
      </c>
      <c r="F62" s="202">
        <v>130.30000000000001</v>
      </c>
      <c r="G62" s="26"/>
      <c r="H62" s="182">
        <f t="shared" ref="H62:H63" si="7">+F62*G62</f>
        <v>0</v>
      </c>
      <c r="J62" s="141"/>
    </row>
    <row r="63" spans="2:10" s="140" customFormat="1" ht="47.25">
      <c r="B63" s="183">
        <f>+COUNT($B$51:B62)+1</f>
        <v>7</v>
      </c>
      <c r="C63" s="200">
        <v>35236</v>
      </c>
      <c r="D63" s="201" t="s">
        <v>297</v>
      </c>
      <c r="E63" s="202" t="s">
        <v>56</v>
      </c>
      <c r="F63" s="202">
        <v>30</v>
      </c>
      <c r="G63" s="26"/>
      <c r="H63" s="182">
        <f t="shared" si="7"/>
        <v>0</v>
      </c>
      <c r="J63" s="141"/>
    </row>
    <row r="64" spans="2:10" s="140" customFormat="1" ht="15.75" customHeight="1">
      <c r="B64" s="186"/>
      <c r="C64" s="187"/>
      <c r="D64" s="188"/>
      <c r="E64" s="189"/>
      <c r="F64" s="190"/>
      <c r="G64" s="191"/>
      <c r="H64" s="191"/>
    </row>
    <row r="65" spans="2:10" s="140" customFormat="1" ht="16.5" thickBot="1">
      <c r="B65" s="192"/>
      <c r="C65" s="193"/>
      <c r="D65" s="193"/>
      <c r="E65" s="194"/>
      <c r="F65" s="194"/>
      <c r="G65" s="25" t="str">
        <f>C49&amp;" SKUPAJ:"</f>
        <v>VOZIŠČE KONSTRUKCIJE SKUPAJ:</v>
      </c>
      <c r="H65" s="195">
        <f>SUM(H$52:H$63)</f>
        <v>0</v>
      </c>
    </row>
    <row r="67" spans="2:10" s="140" customFormat="1">
      <c r="B67" s="177" t="s">
        <v>76</v>
      </c>
      <c r="C67" s="224" t="s">
        <v>109</v>
      </c>
      <c r="D67" s="224"/>
      <c r="E67" s="178"/>
      <c r="F67" s="179"/>
      <c r="G67" s="23"/>
      <c r="H67" s="180"/>
      <c r="J67" s="141"/>
    </row>
    <row r="68" spans="2:10" s="140" customFormat="1">
      <c r="B68" s="181" t="s">
        <v>110</v>
      </c>
      <c r="C68" s="223" t="s">
        <v>122</v>
      </c>
      <c r="D68" s="223"/>
      <c r="E68" s="223"/>
      <c r="F68" s="223"/>
      <c r="G68" s="24"/>
      <c r="H68" s="182"/>
    </row>
    <row r="69" spans="2:10" s="140" customFormat="1" ht="31.5">
      <c r="B69" s="183">
        <f>+COUNT($B$68:B68)+1</f>
        <v>1</v>
      </c>
      <c r="C69" s="184">
        <v>61123</v>
      </c>
      <c r="D69" s="185" t="s">
        <v>123</v>
      </c>
      <c r="E69" s="26" t="s">
        <v>23</v>
      </c>
      <c r="F69" s="26">
        <v>2</v>
      </c>
      <c r="G69" s="26"/>
      <c r="H69" s="182">
        <f t="shared" ref="H69:H76" si="8">+F69*G69</f>
        <v>0</v>
      </c>
      <c r="J69" s="141"/>
    </row>
    <row r="70" spans="2:10" s="140" customFormat="1" ht="47.25">
      <c r="B70" s="183">
        <f>+COUNT($B$68:B69)+1</f>
        <v>2</v>
      </c>
      <c r="C70" s="184">
        <v>61216</v>
      </c>
      <c r="D70" s="185" t="s">
        <v>298</v>
      </c>
      <c r="E70" s="26" t="s">
        <v>23</v>
      </c>
      <c r="F70" s="26">
        <v>1</v>
      </c>
      <c r="G70" s="26"/>
      <c r="H70" s="182">
        <f t="shared" si="8"/>
        <v>0</v>
      </c>
      <c r="J70" s="141"/>
    </row>
    <row r="71" spans="2:10" s="140" customFormat="1" ht="47.25">
      <c r="B71" s="183">
        <f>+COUNT($B$68:B70)+1</f>
        <v>3</v>
      </c>
      <c r="C71" s="184">
        <v>61217</v>
      </c>
      <c r="D71" s="185" t="s">
        <v>299</v>
      </c>
      <c r="E71" s="26" t="s">
        <v>23</v>
      </c>
      <c r="F71" s="26">
        <v>1</v>
      </c>
      <c r="G71" s="26"/>
      <c r="H71" s="182">
        <f t="shared" ref="H71" si="9">+F71*G71</f>
        <v>0</v>
      </c>
      <c r="J71" s="141"/>
    </row>
    <row r="72" spans="2:10" s="140" customFormat="1" ht="47.25">
      <c r="B72" s="183">
        <f>+COUNT($B$68:B70)+1</f>
        <v>3</v>
      </c>
      <c r="C72" s="200">
        <v>61723</v>
      </c>
      <c r="D72" s="201" t="s">
        <v>300</v>
      </c>
      <c r="E72" s="202" t="s">
        <v>23</v>
      </c>
      <c r="F72" s="202">
        <v>2</v>
      </c>
      <c r="G72" s="26"/>
      <c r="H72" s="182">
        <f t="shared" si="8"/>
        <v>0</v>
      </c>
      <c r="J72" s="141"/>
    </row>
    <row r="73" spans="2:10" s="140" customFormat="1">
      <c r="B73" s="181" t="s">
        <v>111</v>
      </c>
      <c r="C73" s="223" t="s">
        <v>112</v>
      </c>
      <c r="D73" s="223"/>
      <c r="E73" s="223"/>
      <c r="F73" s="223"/>
      <c r="G73" s="24"/>
      <c r="H73" s="182"/>
    </row>
    <row r="74" spans="2:10" s="140" customFormat="1" ht="78.75">
      <c r="B74" s="183">
        <f>+COUNT($B$68:B73)+1</f>
        <v>5</v>
      </c>
      <c r="C74" s="200">
        <v>62224</v>
      </c>
      <c r="D74" s="201" t="s">
        <v>301</v>
      </c>
      <c r="E74" s="202" t="s">
        <v>24</v>
      </c>
      <c r="F74" s="202">
        <v>39</v>
      </c>
      <c r="G74" s="26"/>
      <c r="H74" s="182">
        <f t="shared" si="8"/>
        <v>0</v>
      </c>
      <c r="J74" s="141"/>
    </row>
    <row r="75" spans="2:10" s="140" customFormat="1">
      <c r="B75" s="181" t="s">
        <v>264</v>
      </c>
      <c r="C75" s="223" t="s">
        <v>302</v>
      </c>
      <c r="D75" s="223"/>
      <c r="E75" s="223"/>
      <c r="F75" s="223"/>
      <c r="G75" s="24"/>
      <c r="H75" s="182"/>
    </row>
    <row r="76" spans="2:10" s="140" customFormat="1" ht="63">
      <c r="B76" s="183">
        <f>+COUNT($B$68:B75)+1</f>
        <v>6</v>
      </c>
      <c r="C76" s="200">
        <v>66001</v>
      </c>
      <c r="D76" s="201" t="s">
        <v>303</v>
      </c>
      <c r="E76" s="202" t="s">
        <v>23</v>
      </c>
      <c r="F76" s="202">
        <v>2</v>
      </c>
      <c r="G76" s="26"/>
      <c r="H76" s="182">
        <f t="shared" si="8"/>
        <v>0</v>
      </c>
      <c r="J76" s="141"/>
    </row>
    <row r="77" spans="2:10" s="140" customFormat="1" ht="15.75" customHeight="1">
      <c r="B77" s="186"/>
      <c r="C77" s="187"/>
      <c r="D77" s="188"/>
      <c r="E77" s="189"/>
      <c r="F77" s="190"/>
      <c r="G77" s="191"/>
      <c r="H77" s="191"/>
    </row>
    <row r="78" spans="2:10" s="140" customFormat="1" ht="16.5" thickBot="1">
      <c r="B78" s="192"/>
      <c r="C78" s="193"/>
      <c r="D78" s="193"/>
      <c r="E78" s="194"/>
      <c r="F78" s="194"/>
      <c r="G78" s="25" t="str">
        <f>C67&amp;" SKUPAJ:"</f>
        <v>OPREMA CEST SKUPAJ:</v>
      </c>
      <c r="H78" s="195">
        <f>SUM(H$69:H$76)</f>
        <v>0</v>
      </c>
    </row>
    <row r="80" spans="2:10" s="140" customFormat="1">
      <c r="B80" s="177" t="s">
        <v>77</v>
      </c>
      <c r="C80" s="224" t="s">
        <v>8</v>
      </c>
      <c r="D80" s="224"/>
      <c r="E80" s="178"/>
      <c r="F80" s="179"/>
      <c r="G80" s="23"/>
      <c r="H80" s="180"/>
      <c r="J80" s="141"/>
    </row>
    <row r="81" spans="2:10" s="140" customFormat="1">
      <c r="B81" s="181" t="s">
        <v>113</v>
      </c>
      <c r="C81" s="223" t="s">
        <v>269</v>
      </c>
      <c r="D81" s="223"/>
      <c r="E81" s="223"/>
      <c r="F81" s="223"/>
      <c r="G81" s="24"/>
      <c r="H81" s="182"/>
    </row>
    <row r="82" spans="2:10" s="140" customFormat="1">
      <c r="B82" s="183">
        <f>+COUNT($B$81:B81)+1</f>
        <v>1</v>
      </c>
      <c r="C82" s="200">
        <v>78311</v>
      </c>
      <c r="D82" s="201" t="s">
        <v>85</v>
      </c>
      <c r="E82" s="202" t="s">
        <v>86</v>
      </c>
      <c r="F82" s="202">
        <v>20</v>
      </c>
      <c r="G82" s="26"/>
      <c r="H82" s="182">
        <f t="shared" ref="H82:H83" si="10">+F82*G82</f>
        <v>0</v>
      </c>
      <c r="J82" s="141"/>
    </row>
    <row r="83" spans="2:10" s="140" customFormat="1" ht="31.5">
      <c r="B83" s="183">
        <f>+COUNT($B$81:B82)+1</f>
        <v>2</v>
      </c>
      <c r="C83" s="200">
        <v>79514</v>
      </c>
      <c r="D83" s="201" t="s">
        <v>270</v>
      </c>
      <c r="E83" s="202" t="s">
        <v>23</v>
      </c>
      <c r="F83" s="202">
        <v>1</v>
      </c>
      <c r="G83" s="26"/>
      <c r="H83" s="182">
        <f t="shared" si="10"/>
        <v>0</v>
      </c>
      <c r="J83" s="141"/>
    </row>
    <row r="84" spans="2:10" s="140" customFormat="1" ht="15.75" customHeight="1">
      <c r="B84" s="186"/>
      <c r="C84" s="187"/>
      <c r="D84" s="188"/>
      <c r="E84" s="189"/>
      <c r="F84" s="190"/>
      <c r="G84" s="191"/>
      <c r="H84" s="191"/>
    </row>
    <row r="85" spans="2:10" s="140" customFormat="1" ht="16.5" thickBot="1">
      <c r="B85" s="192"/>
      <c r="C85" s="193"/>
      <c r="D85" s="193"/>
      <c r="E85" s="194"/>
      <c r="F85" s="194"/>
      <c r="G85" s="25" t="str">
        <f>C80&amp;" SKUPAJ:"</f>
        <v>TUJE STORITVE SKUPAJ:</v>
      </c>
      <c r="H85" s="195">
        <f>SUM(H$82:H$83)</f>
        <v>0</v>
      </c>
    </row>
  </sheetData>
  <mergeCells count="25">
    <mergeCell ref="C80:D80"/>
    <mergeCell ref="C81:F81"/>
    <mergeCell ref="C54:F54"/>
    <mergeCell ref="C61:F61"/>
    <mergeCell ref="C75:F75"/>
    <mergeCell ref="C60:F60"/>
    <mergeCell ref="C67:D67"/>
    <mergeCell ref="C68:F68"/>
    <mergeCell ref="C73:F73"/>
    <mergeCell ref="C57:F57"/>
    <mergeCell ref="C42:F42"/>
    <mergeCell ref="C49:D49"/>
    <mergeCell ref="C50:F50"/>
    <mergeCell ref="C51:F51"/>
    <mergeCell ref="C56:F56"/>
    <mergeCell ref="C32:D32"/>
    <mergeCell ref="C33:F33"/>
    <mergeCell ref="C36:F36"/>
    <mergeCell ref="C38:F38"/>
    <mergeCell ref="C40:F40"/>
    <mergeCell ref="B20:H20"/>
    <mergeCell ref="C22:D22"/>
    <mergeCell ref="C23:F23"/>
    <mergeCell ref="C25:F25"/>
    <mergeCell ref="C26:F26"/>
  </mergeCells>
  <pageMargins left="0.70866141732283472" right="0.70866141732283472" top="0.74803149606299213" bottom="0.74803149606299213" header="0.31496062992125984" footer="0.31496062992125984"/>
  <pageSetup paperSize="9" scale="68" orientation="portrait" r:id="rId1"/>
  <headerFooter>
    <oddHeader>&amp;C&amp;"-,Ležeče"Ureditev ceste R2-409/0306 od km 2,000 do km 2,280 Postojna - Razdrto (Smrekce)&amp;R&amp;"-,Ležeče"RAZPIS 2020</oddHeader>
    <oddFooter>Stran &amp;P od &amp;N</oddFooter>
  </headerFooter>
  <rowBreaks count="1" manualBreakCount="1">
    <brk id="48" min="1" max="7"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212"/>
  <sheetViews>
    <sheetView tabSelected="1" view="pageBreakPreview" zoomScale="70" zoomScaleNormal="100" zoomScaleSheetLayoutView="70" workbookViewId="0">
      <selection activeCell="H212" sqref="H212"/>
    </sheetView>
  </sheetViews>
  <sheetFormatPr defaultColWidth="9.140625" defaultRowHeight="15.75"/>
  <cols>
    <col min="1" max="1" width="9.140625" style="65"/>
    <col min="2" max="3" width="10.7109375" style="67" customWidth="1"/>
    <col min="4" max="4" width="47.7109375" style="61" customWidth="1"/>
    <col min="5" max="5" width="14.7109375" style="62" customWidth="1"/>
    <col min="6" max="6" width="12.7109375" style="62" customWidth="1"/>
    <col min="7" max="7" width="15.7109375" style="18" customWidth="1"/>
    <col min="8" max="8" width="15.7109375" style="63" customWidth="1"/>
    <col min="9" max="9" width="11.5703125" style="64" bestFit="1" customWidth="1"/>
    <col min="10" max="10" width="10.140625" style="65" bestFit="1" customWidth="1"/>
    <col min="11" max="16384" width="9.140625" style="65"/>
  </cols>
  <sheetData>
    <row r="1" spans="2:10">
      <c r="B1" s="59" t="s">
        <v>60</v>
      </c>
      <c r="C1" s="60" t="str">
        <f ca="1">MID(CELL("filename",A1),FIND("]",CELL("filename",A1))+1,255)</f>
        <v>CR in TK</v>
      </c>
    </row>
    <row r="3" spans="2:10">
      <c r="B3" s="66" t="s">
        <v>14</v>
      </c>
    </row>
    <row r="4" spans="2:10">
      <c r="B4" s="68" t="str">
        <f ca="1">"REKAPITULACIJA "&amp;C1</f>
        <v>REKAPITULACIJA CR in TK</v>
      </c>
      <c r="C4" s="69"/>
      <c r="D4" s="69"/>
      <c r="E4" s="70"/>
      <c r="F4" s="70"/>
      <c r="G4" s="19"/>
      <c r="H4" s="71"/>
      <c r="I4" s="72"/>
    </row>
    <row r="5" spans="2:10">
      <c r="B5" s="73"/>
      <c r="C5" s="74"/>
      <c r="D5" s="75"/>
      <c r="H5" s="76"/>
      <c r="I5" s="77"/>
      <c r="J5" s="78"/>
    </row>
    <row r="6" spans="2:10">
      <c r="B6" s="79" t="s">
        <v>48</v>
      </c>
      <c r="D6" s="206" t="str">
        <f>VLOOKUP(B6,$B$20:$H$9965,2,FALSE)</f>
        <v>GRADBENA DELA - NN PRIKLJUČEK IN CESTNA RAZSVETLJAVA</v>
      </c>
      <c r="E6" s="80"/>
      <c r="F6" s="63"/>
      <c r="H6" s="81">
        <f>VLOOKUP($D6&amp;" SKUPAJ:",$G$20:$H$9965,2,FALSE)</f>
        <v>0</v>
      </c>
      <c r="I6" s="82"/>
      <c r="J6" s="83"/>
    </row>
    <row r="7" spans="2:10">
      <c r="B7" s="79"/>
      <c r="D7" s="206"/>
      <c r="E7" s="80"/>
      <c r="F7" s="63"/>
      <c r="H7" s="81"/>
      <c r="I7" s="84"/>
      <c r="J7" s="85"/>
    </row>
    <row r="8" spans="2:10">
      <c r="B8" s="79" t="s">
        <v>49</v>
      </c>
      <c r="D8" s="206" t="str">
        <f>VLOOKUP(B8,$B$20:$H$9965,2,FALSE)</f>
        <v>ELEKTROMONTAŽNA DELA - NN PRIKLJUČEK</v>
      </c>
      <c r="E8" s="80"/>
      <c r="F8" s="63"/>
      <c r="H8" s="81">
        <f>VLOOKUP($D8&amp;" SKUPAJ:",$G$20:$H$9965,2,FALSE)</f>
        <v>0</v>
      </c>
      <c r="I8" s="86"/>
      <c r="J8" s="87"/>
    </row>
    <row r="9" spans="2:10">
      <c r="B9" s="79"/>
      <c r="D9" s="206"/>
      <c r="E9" s="80"/>
      <c r="F9" s="63"/>
      <c r="H9" s="81"/>
      <c r="I9" s="72"/>
    </row>
    <row r="10" spans="2:10">
      <c r="B10" s="79" t="s">
        <v>46</v>
      </c>
      <c r="D10" s="206" t="str">
        <f>VLOOKUP(B10,$B$20:$H$9965,2,FALSE)</f>
        <v>ELEKTROMONTAŽNA DELA - CESTNA RAZSVETLJAVA</v>
      </c>
      <c r="E10" s="80"/>
      <c r="F10" s="63"/>
      <c r="H10" s="81">
        <f>VLOOKUP($D10&amp;" SKUPAJ:",$G$20:$H$9965,2,FALSE)</f>
        <v>0</v>
      </c>
    </row>
    <row r="11" spans="2:10">
      <c r="B11" s="79"/>
      <c r="D11" s="206"/>
      <c r="E11" s="80"/>
      <c r="F11" s="63"/>
      <c r="H11" s="81"/>
    </row>
    <row r="12" spans="2:10">
      <c r="B12" s="79" t="s">
        <v>50</v>
      </c>
      <c r="D12" s="206" t="str">
        <f>VLOOKUP(B12,$B$20:$H$9965,2,FALSE)</f>
        <v>GRADBENA DELA - TK OMREŽJE</v>
      </c>
      <c r="E12" s="80"/>
      <c r="F12" s="63"/>
      <c r="H12" s="81">
        <f>VLOOKUP($D12&amp;" SKUPAJ:",$G$20:$H$9965,2,FALSE)</f>
        <v>0</v>
      </c>
    </row>
    <row r="13" spans="2:10">
      <c r="B13" s="79"/>
      <c r="D13" s="206"/>
      <c r="E13" s="80"/>
      <c r="F13" s="63"/>
      <c r="H13" s="81"/>
    </row>
    <row r="14" spans="2:10">
      <c r="B14" s="79" t="s">
        <v>55</v>
      </c>
      <c r="D14" s="206" t="str">
        <f>VLOOKUP(B14,$B$20:$H$9965,2,FALSE)</f>
        <v>ELEKTROMONTAŽNA DELA - TK OMREŽJE</v>
      </c>
      <c r="E14" s="80"/>
      <c r="F14" s="63"/>
      <c r="H14" s="81">
        <f>VLOOKUP($D14&amp;" SKUPAJ:",$G$20:$H$9965,2,FALSE)</f>
        <v>0</v>
      </c>
    </row>
    <row r="15" spans="2:10">
      <c r="B15" s="79"/>
      <c r="D15" s="206"/>
      <c r="E15" s="80"/>
      <c r="F15" s="63"/>
      <c r="H15" s="81"/>
    </row>
    <row r="16" spans="2:10">
      <c r="B16" s="79" t="s">
        <v>76</v>
      </c>
      <c r="D16" s="206" t="str">
        <f>VLOOKUP(B16,$B$20:$H$9965,2,FALSE)</f>
        <v>OSTALO</v>
      </c>
      <c r="E16" s="80"/>
      <c r="F16" s="63"/>
      <c r="H16" s="81">
        <f>VLOOKUP($D16&amp;" SKUPAJ:",$G$20:$H$9965,2,FALSE)</f>
        <v>0</v>
      </c>
    </row>
    <row r="17" spans="2:11" s="64" customFormat="1" ht="16.5" thickBot="1">
      <c r="B17" s="88"/>
      <c r="C17" s="89"/>
      <c r="D17" s="90"/>
      <c r="E17" s="91"/>
      <c r="F17" s="92"/>
      <c r="G17" s="20"/>
      <c r="H17" s="93"/>
    </row>
    <row r="18" spans="2:11" s="64" customFormat="1" ht="16.5" thickTop="1">
      <c r="B18" s="94"/>
      <c r="C18" s="95"/>
      <c r="D18" s="96"/>
      <c r="E18" s="97"/>
      <c r="F18" s="98"/>
      <c r="G18" s="21" t="str">
        <f ca="1">"SKUPAJ "&amp;C1&amp;" (BREZ DDV):"</f>
        <v>SKUPAJ CR in TK (BREZ DDV):</v>
      </c>
      <c r="H18" s="99">
        <f>ROUND(SUM(H6:H16),2)</f>
        <v>0</v>
      </c>
    </row>
    <row r="20" spans="2:11" s="64" customFormat="1" ht="16.5" thickBot="1">
      <c r="B20" s="100" t="s">
        <v>0</v>
      </c>
      <c r="C20" s="101" t="s">
        <v>1</v>
      </c>
      <c r="D20" s="102" t="s">
        <v>2</v>
      </c>
      <c r="E20" s="103" t="s">
        <v>3</v>
      </c>
      <c r="F20" s="103" t="s">
        <v>4</v>
      </c>
      <c r="G20" s="22" t="s">
        <v>5</v>
      </c>
      <c r="H20" s="103" t="s">
        <v>6</v>
      </c>
    </row>
    <row r="22" spans="2:11" s="64" customFormat="1" ht="32.25" customHeight="1">
      <c r="B22" s="104" t="s">
        <v>48</v>
      </c>
      <c r="C22" s="225" t="s">
        <v>304</v>
      </c>
      <c r="D22" s="225"/>
      <c r="E22" s="105"/>
      <c r="F22" s="106"/>
      <c r="G22" s="23"/>
      <c r="H22" s="107"/>
    </row>
    <row r="23" spans="2:11" s="140" customFormat="1">
      <c r="B23" s="181" t="s">
        <v>69</v>
      </c>
      <c r="C23" s="223" t="s">
        <v>115</v>
      </c>
      <c r="D23" s="223"/>
      <c r="E23" s="223"/>
      <c r="F23" s="223"/>
      <c r="G23" s="24"/>
      <c r="H23" s="182"/>
    </row>
    <row r="24" spans="2:11" s="64" customFormat="1">
      <c r="B24" s="113">
        <f>+COUNT($B23:B$23)+1</f>
        <v>1</v>
      </c>
      <c r="C24" s="114"/>
      <c r="D24" s="115" t="s">
        <v>305</v>
      </c>
      <c r="E24" s="71" t="s">
        <v>51</v>
      </c>
      <c r="F24" s="71">
        <v>522</v>
      </c>
      <c r="G24" s="26"/>
      <c r="H24" s="112">
        <f>+F24*G24</f>
        <v>0</v>
      </c>
      <c r="K24" s="62"/>
    </row>
    <row r="25" spans="2:11" s="64" customFormat="1" ht="47.25">
      <c r="B25" s="113">
        <f>+COUNT($B$23:B24)+1</f>
        <v>2</v>
      </c>
      <c r="C25" s="114"/>
      <c r="D25" s="115" t="s">
        <v>142</v>
      </c>
      <c r="E25" s="71" t="s">
        <v>51</v>
      </c>
      <c r="F25" s="71">
        <v>200</v>
      </c>
      <c r="G25" s="26"/>
      <c r="H25" s="112">
        <f t="shared" ref="H25" si="0">+F25*G25</f>
        <v>0</v>
      </c>
      <c r="K25" s="62"/>
    </row>
    <row r="26" spans="2:11" s="140" customFormat="1">
      <c r="B26" s="181" t="s">
        <v>71</v>
      </c>
      <c r="C26" s="223" t="s">
        <v>91</v>
      </c>
      <c r="D26" s="223"/>
      <c r="E26" s="223"/>
      <c r="F26" s="223"/>
      <c r="G26" s="24"/>
      <c r="H26" s="182"/>
    </row>
    <row r="27" spans="2:11" s="64" customFormat="1" ht="63">
      <c r="B27" s="113">
        <f>+COUNT($B$23:B26)+1</f>
        <v>3</v>
      </c>
      <c r="C27" s="114"/>
      <c r="D27" s="115" t="s">
        <v>306</v>
      </c>
      <c r="E27" s="71" t="s">
        <v>25</v>
      </c>
      <c r="F27" s="71">
        <v>196.6</v>
      </c>
      <c r="G27" s="26"/>
      <c r="H27" s="112">
        <f t="shared" ref="H27:H35" si="1">+F27*G27</f>
        <v>0</v>
      </c>
      <c r="K27" s="62"/>
    </row>
    <row r="28" spans="2:11" s="64" customFormat="1" ht="63">
      <c r="B28" s="113">
        <f>+COUNT($B$23:B27)+1</f>
        <v>4</v>
      </c>
      <c r="C28" s="114"/>
      <c r="D28" s="115" t="s">
        <v>307</v>
      </c>
      <c r="E28" s="71" t="s">
        <v>25</v>
      </c>
      <c r="F28" s="71">
        <v>49.2</v>
      </c>
      <c r="G28" s="26"/>
      <c r="H28" s="112">
        <f t="shared" ref="H28:H31" si="2">+F28*G28</f>
        <v>0</v>
      </c>
      <c r="K28" s="62"/>
    </row>
    <row r="29" spans="2:11" s="64" customFormat="1" ht="31.5">
      <c r="B29" s="113">
        <f>+COUNT($B$23:B28)+1</f>
        <v>5</v>
      </c>
      <c r="C29" s="114"/>
      <c r="D29" s="115" t="s">
        <v>143</v>
      </c>
      <c r="E29" s="71" t="s">
        <v>24</v>
      </c>
      <c r="F29" s="71">
        <v>173.3</v>
      </c>
      <c r="G29" s="26"/>
      <c r="H29" s="112">
        <f t="shared" si="2"/>
        <v>0</v>
      </c>
      <c r="K29" s="62"/>
    </row>
    <row r="30" spans="2:11" s="64" customFormat="1" ht="78.75">
      <c r="B30" s="113">
        <f>+COUNT($B$23:B29)+1</f>
        <v>6</v>
      </c>
      <c r="C30" s="114"/>
      <c r="D30" s="115" t="s">
        <v>144</v>
      </c>
      <c r="E30" s="71" t="s">
        <v>25</v>
      </c>
      <c r="F30" s="71">
        <v>52.6</v>
      </c>
      <c r="G30" s="26"/>
      <c r="H30" s="112">
        <f t="shared" si="2"/>
        <v>0</v>
      </c>
      <c r="K30" s="62"/>
    </row>
    <row r="31" spans="2:11" s="64" customFormat="1" ht="63">
      <c r="B31" s="113">
        <f>+COUNT($B$23:B30)+1</f>
        <v>7</v>
      </c>
      <c r="C31" s="114"/>
      <c r="D31" s="115" t="s">
        <v>308</v>
      </c>
      <c r="E31" s="71" t="s">
        <v>25</v>
      </c>
      <c r="F31" s="71">
        <v>6.8</v>
      </c>
      <c r="G31" s="26"/>
      <c r="H31" s="112">
        <f t="shared" si="2"/>
        <v>0</v>
      </c>
      <c r="K31" s="62"/>
    </row>
    <row r="32" spans="2:11" s="64" customFormat="1" ht="78.75">
      <c r="B32" s="113">
        <f>+COUNT($B$23:B31)+1</f>
        <v>8</v>
      </c>
      <c r="C32" s="114"/>
      <c r="D32" s="115" t="s">
        <v>145</v>
      </c>
      <c r="E32" s="71" t="s">
        <v>25</v>
      </c>
      <c r="F32" s="71">
        <v>88.8</v>
      </c>
      <c r="G32" s="26"/>
      <c r="H32" s="112">
        <f t="shared" si="1"/>
        <v>0</v>
      </c>
      <c r="K32" s="62"/>
    </row>
    <row r="33" spans="2:11" s="64" customFormat="1" ht="63">
      <c r="B33" s="113">
        <f>+COUNT($B$23:B32)+1</f>
        <v>9</v>
      </c>
      <c r="C33" s="114"/>
      <c r="D33" s="115" t="s">
        <v>309</v>
      </c>
      <c r="E33" s="71" t="s">
        <v>25</v>
      </c>
      <c r="F33" s="71">
        <v>73.900000000000006</v>
      </c>
      <c r="G33" s="26"/>
      <c r="H33" s="112">
        <f t="shared" si="1"/>
        <v>0</v>
      </c>
      <c r="K33" s="62"/>
    </row>
    <row r="34" spans="2:11" s="64" customFormat="1" ht="47.25">
      <c r="B34" s="113">
        <f>+COUNT($B$23:B33)+1</f>
        <v>10</v>
      </c>
      <c r="C34" s="114"/>
      <c r="D34" s="115" t="s">
        <v>423</v>
      </c>
      <c r="E34" s="71" t="s">
        <v>25</v>
      </c>
      <c r="F34" s="71">
        <v>156.9</v>
      </c>
      <c r="G34" s="26"/>
      <c r="H34" s="112">
        <f t="shared" si="1"/>
        <v>0</v>
      </c>
      <c r="K34" s="62"/>
    </row>
    <row r="35" spans="2:11" s="64" customFormat="1" ht="31.5">
      <c r="B35" s="113">
        <f>+COUNT($B$23:B34)+1</f>
        <v>11</v>
      </c>
      <c r="C35" s="114"/>
      <c r="D35" s="115" t="s">
        <v>310</v>
      </c>
      <c r="E35" s="71" t="s">
        <v>24</v>
      </c>
      <c r="F35" s="71">
        <v>23.2</v>
      </c>
      <c r="G35" s="26"/>
      <c r="H35" s="112">
        <f t="shared" si="1"/>
        <v>0</v>
      </c>
      <c r="K35" s="62"/>
    </row>
    <row r="36" spans="2:11" s="140" customFormat="1">
      <c r="B36" s="181" t="s">
        <v>87</v>
      </c>
      <c r="C36" s="223" t="s">
        <v>311</v>
      </c>
      <c r="D36" s="223"/>
      <c r="E36" s="223"/>
      <c r="F36" s="223"/>
      <c r="G36" s="24"/>
      <c r="H36" s="182"/>
    </row>
    <row r="37" spans="2:11" s="64" customFormat="1" ht="47.25">
      <c r="B37" s="113">
        <f>+COUNT($B$23:B36)+1</f>
        <v>12</v>
      </c>
      <c r="C37" s="114"/>
      <c r="D37" s="115" t="s">
        <v>312</v>
      </c>
      <c r="E37" s="71" t="s">
        <v>51</v>
      </c>
      <c r="F37" s="71">
        <v>150</v>
      </c>
      <c r="G37" s="26"/>
      <c r="H37" s="112">
        <f t="shared" ref="H37:H42" si="3">+F37*G37</f>
        <v>0</v>
      </c>
      <c r="K37" s="62"/>
    </row>
    <row r="38" spans="2:11" s="64" customFormat="1" ht="47.25">
      <c r="B38" s="113">
        <f>+COUNT($B$23:B37)+1</f>
        <v>13</v>
      </c>
      <c r="C38" s="114"/>
      <c r="D38" s="115" t="s">
        <v>146</v>
      </c>
      <c r="E38" s="71" t="s">
        <v>51</v>
      </c>
      <c r="F38" s="71">
        <v>650</v>
      </c>
      <c r="G38" s="26"/>
      <c r="H38" s="112">
        <f t="shared" si="3"/>
        <v>0</v>
      </c>
      <c r="K38" s="62"/>
    </row>
    <row r="39" spans="2:11" s="64" customFormat="1" ht="31.5">
      <c r="B39" s="113">
        <f>+COUNT($B$23:B38)+1</f>
        <v>14</v>
      </c>
      <c r="C39" s="114"/>
      <c r="D39" s="115" t="s">
        <v>313</v>
      </c>
      <c r="E39" s="71" t="s">
        <v>51</v>
      </c>
      <c r="F39" s="71">
        <v>580</v>
      </c>
      <c r="G39" s="26"/>
      <c r="H39" s="112">
        <f t="shared" si="3"/>
        <v>0</v>
      </c>
      <c r="K39" s="62"/>
    </row>
    <row r="40" spans="2:11" s="64" customFormat="1" ht="31.5">
      <c r="B40" s="113">
        <f>+COUNT($B$23:B39)+1</f>
        <v>15</v>
      </c>
      <c r="C40" s="114"/>
      <c r="D40" s="115" t="s">
        <v>314</v>
      </c>
      <c r="E40" s="71" t="s">
        <v>23</v>
      </c>
      <c r="F40" s="71">
        <v>25</v>
      </c>
      <c r="G40" s="26"/>
      <c r="H40" s="112">
        <f t="shared" si="3"/>
        <v>0</v>
      </c>
      <c r="K40" s="62"/>
    </row>
    <row r="41" spans="2:11" s="64" customFormat="1" ht="31.5">
      <c r="B41" s="113">
        <f>+COUNT($B$23:B40)+1</f>
        <v>16</v>
      </c>
      <c r="C41" s="114"/>
      <c r="D41" s="115" t="s">
        <v>315</v>
      </c>
      <c r="E41" s="71" t="s">
        <v>23</v>
      </c>
      <c r="F41" s="71">
        <v>10</v>
      </c>
      <c r="G41" s="26"/>
      <c r="H41" s="112">
        <f t="shared" si="3"/>
        <v>0</v>
      </c>
      <c r="K41" s="62"/>
    </row>
    <row r="42" spans="2:11" s="64" customFormat="1" ht="31.5">
      <c r="B42" s="113">
        <f>+COUNT($B$23:B41)+1</f>
        <v>17</v>
      </c>
      <c r="C42" s="114"/>
      <c r="D42" s="115" t="s">
        <v>147</v>
      </c>
      <c r="E42" s="71" t="s">
        <v>51</v>
      </c>
      <c r="F42" s="71">
        <v>522</v>
      </c>
      <c r="G42" s="217"/>
      <c r="H42" s="112">
        <f t="shared" si="3"/>
        <v>0</v>
      </c>
      <c r="K42" s="62"/>
    </row>
    <row r="43" spans="2:11" s="64" customFormat="1" ht="63">
      <c r="B43" s="113">
        <f>+COUNT($B$23:B42)+1</f>
        <v>18</v>
      </c>
      <c r="C43" s="114"/>
      <c r="D43" s="115" t="s">
        <v>316</v>
      </c>
      <c r="E43" s="71" t="s">
        <v>54</v>
      </c>
      <c r="F43" s="216">
        <v>4</v>
      </c>
      <c r="G43" s="26"/>
      <c r="H43" s="112">
        <f t="shared" ref="H43" si="4">+F43*G43</f>
        <v>0</v>
      </c>
      <c r="K43" s="62"/>
    </row>
    <row r="44" spans="2:11" s="64" customFormat="1" ht="63">
      <c r="B44" s="113"/>
      <c r="C44" s="114"/>
      <c r="D44" s="212" t="s">
        <v>317</v>
      </c>
      <c r="E44" s="213" t="s">
        <v>25</v>
      </c>
      <c r="F44" s="213">
        <v>1.68</v>
      </c>
      <c r="G44" s="218"/>
      <c r="H44" s="112"/>
      <c r="K44" s="62"/>
    </row>
    <row r="45" spans="2:11" s="64" customFormat="1">
      <c r="B45" s="113"/>
      <c r="C45" s="114"/>
      <c r="D45" s="212" t="s">
        <v>148</v>
      </c>
      <c r="E45" s="213" t="s">
        <v>24</v>
      </c>
      <c r="F45" s="213">
        <v>1.2</v>
      </c>
      <c r="G45" s="26"/>
      <c r="H45" s="112"/>
      <c r="K45" s="62"/>
    </row>
    <row r="46" spans="2:11" s="64" customFormat="1">
      <c r="B46" s="113"/>
      <c r="C46" s="114"/>
      <c r="D46" s="212" t="s">
        <v>149</v>
      </c>
      <c r="E46" s="213" t="s">
        <v>24</v>
      </c>
      <c r="F46" s="213">
        <v>1.2</v>
      </c>
      <c r="G46" s="26"/>
      <c r="H46" s="112"/>
      <c r="K46" s="62"/>
    </row>
    <row r="47" spans="2:11" s="64" customFormat="1" ht="31.5">
      <c r="B47" s="113"/>
      <c r="C47" s="114"/>
      <c r="D47" s="212" t="s">
        <v>150</v>
      </c>
      <c r="E47" s="213" t="s">
        <v>25</v>
      </c>
      <c r="F47" s="213">
        <v>0.12</v>
      </c>
      <c r="G47" s="26"/>
      <c r="H47" s="112"/>
      <c r="K47" s="62"/>
    </row>
    <row r="48" spans="2:11" s="64" customFormat="1" ht="47.25">
      <c r="B48" s="113"/>
      <c r="C48" s="114"/>
      <c r="D48" s="212" t="s">
        <v>318</v>
      </c>
      <c r="E48" s="213" t="s">
        <v>23</v>
      </c>
      <c r="F48" s="213">
        <v>1</v>
      </c>
      <c r="G48" s="26"/>
      <c r="H48" s="112"/>
      <c r="K48" s="62"/>
    </row>
    <row r="49" spans="2:11" s="64" customFormat="1" ht="63">
      <c r="B49" s="113"/>
      <c r="C49" s="114"/>
      <c r="D49" s="212" t="s">
        <v>158</v>
      </c>
      <c r="E49" s="213" t="s">
        <v>24</v>
      </c>
      <c r="F49" s="213">
        <v>0.1</v>
      </c>
      <c r="G49" s="26"/>
      <c r="H49" s="112"/>
      <c r="K49" s="62"/>
    </row>
    <row r="50" spans="2:11" s="64" customFormat="1" ht="47.25">
      <c r="B50" s="113"/>
      <c r="C50" s="114"/>
      <c r="D50" s="212" t="s">
        <v>319</v>
      </c>
      <c r="E50" s="213" t="s">
        <v>23</v>
      </c>
      <c r="F50" s="213">
        <v>1</v>
      </c>
      <c r="G50" s="26"/>
      <c r="H50" s="112"/>
      <c r="K50" s="62"/>
    </row>
    <row r="51" spans="2:11" s="64" customFormat="1" ht="63">
      <c r="B51" s="113"/>
      <c r="C51" s="114"/>
      <c r="D51" s="212" t="s">
        <v>320</v>
      </c>
      <c r="E51" s="213" t="s">
        <v>25</v>
      </c>
      <c r="F51" s="213">
        <v>0.9</v>
      </c>
      <c r="G51" s="26"/>
      <c r="H51" s="112"/>
      <c r="K51" s="62"/>
    </row>
    <row r="52" spans="2:11" s="64" customFormat="1" ht="47.25">
      <c r="B52" s="113"/>
      <c r="C52" s="114"/>
      <c r="D52" s="212" t="s">
        <v>424</v>
      </c>
      <c r="E52" s="213" t="s">
        <v>25</v>
      </c>
      <c r="F52" s="213">
        <v>0.8</v>
      </c>
      <c r="G52" s="217"/>
      <c r="H52" s="112"/>
      <c r="K52" s="62"/>
    </row>
    <row r="53" spans="2:11" s="64" customFormat="1" ht="63">
      <c r="B53" s="113">
        <f>+COUNT($B$23:B52)+1</f>
        <v>19</v>
      </c>
      <c r="C53" s="114"/>
      <c r="D53" s="115" t="s">
        <v>321</v>
      </c>
      <c r="E53" s="71" t="s">
        <v>54</v>
      </c>
      <c r="F53" s="216">
        <v>8</v>
      </c>
      <c r="G53" s="26"/>
      <c r="H53" s="112">
        <f>+F53*G53</f>
        <v>0</v>
      </c>
      <c r="K53" s="62"/>
    </row>
    <row r="54" spans="2:11" s="64" customFormat="1" ht="63">
      <c r="B54" s="113"/>
      <c r="C54" s="114"/>
      <c r="D54" s="212" t="s">
        <v>322</v>
      </c>
      <c r="E54" s="213" t="s">
        <v>25</v>
      </c>
      <c r="F54" s="213">
        <v>0.52</v>
      </c>
      <c r="G54" s="218"/>
      <c r="H54" s="112"/>
      <c r="K54" s="62"/>
    </row>
    <row r="55" spans="2:11" s="64" customFormat="1">
      <c r="B55" s="113"/>
      <c r="C55" s="114"/>
      <c r="D55" s="212" t="s">
        <v>148</v>
      </c>
      <c r="E55" s="213" t="s">
        <v>24</v>
      </c>
      <c r="F55" s="213">
        <v>0.49</v>
      </c>
      <c r="G55" s="26"/>
      <c r="H55" s="112"/>
      <c r="K55" s="62"/>
    </row>
    <row r="56" spans="2:11" s="64" customFormat="1">
      <c r="B56" s="113"/>
      <c r="C56" s="114"/>
      <c r="D56" s="212" t="s">
        <v>149</v>
      </c>
      <c r="E56" s="213" t="s">
        <v>24</v>
      </c>
      <c r="F56" s="213">
        <v>0.49</v>
      </c>
      <c r="G56" s="26"/>
      <c r="H56" s="112"/>
      <c r="K56" s="62"/>
    </row>
    <row r="57" spans="2:11" s="64" customFormat="1" ht="31.5">
      <c r="B57" s="113"/>
      <c r="C57" s="114"/>
      <c r="D57" s="212" t="s">
        <v>150</v>
      </c>
      <c r="E57" s="213" t="s">
        <v>25</v>
      </c>
      <c r="F57" s="213">
        <v>0.1</v>
      </c>
      <c r="G57" s="26"/>
      <c r="H57" s="112"/>
      <c r="K57" s="62"/>
    </row>
    <row r="58" spans="2:11" s="64" customFormat="1" ht="47.25">
      <c r="B58" s="113"/>
      <c r="C58" s="114"/>
      <c r="D58" s="212" t="s">
        <v>156</v>
      </c>
      <c r="E58" s="213" t="s">
        <v>23</v>
      </c>
      <c r="F58" s="213">
        <v>1</v>
      </c>
      <c r="G58" s="26"/>
      <c r="H58" s="112"/>
      <c r="K58" s="62"/>
    </row>
    <row r="59" spans="2:11" s="64" customFormat="1" ht="63">
      <c r="B59" s="113"/>
      <c r="C59" s="114"/>
      <c r="D59" s="212" t="s">
        <v>157</v>
      </c>
      <c r="E59" s="213" t="s">
        <v>23</v>
      </c>
      <c r="F59" s="213">
        <v>1</v>
      </c>
      <c r="G59" s="26"/>
      <c r="H59" s="112"/>
      <c r="K59" s="62"/>
    </row>
    <row r="60" spans="2:11" s="64" customFormat="1" ht="63">
      <c r="B60" s="113"/>
      <c r="C60" s="114"/>
      <c r="D60" s="212" t="s">
        <v>158</v>
      </c>
      <c r="E60" s="213" t="s">
        <v>24</v>
      </c>
      <c r="F60" s="213">
        <v>0.1</v>
      </c>
      <c r="G60" s="26"/>
      <c r="H60" s="112"/>
      <c r="K60" s="62"/>
    </row>
    <row r="61" spans="2:11" s="64" customFormat="1" ht="47.25">
      <c r="B61" s="113"/>
      <c r="C61" s="114"/>
      <c r="D61" s="212" t="s">
        <v>323</v>
      </c>
      <c r="E61" s="213" t="s">
        <v>23</v>
      </c>
      <c r="F61" s="213">
        <v>1</v>
      </c>
      <c r="G61" s="26"/>
      <c r="H61" s="112"/>
      <c r="K61" s="62"/>
    </row>
    <row r="62" spans="2:11" s="64" customFormat="1" ht="47.25">
      <c r="B62" s="113"/>
      <c r="C62" s="114"/>
      <c r="D62" s="212" t="s">
        <v>159</v>
      </c>
      <c r="E62" s="213" t="s">
        <v>25</v>
      </c>
      <c r="F62" s="213">
        <v>0.215</v>
      </c>
      <c r="G62" s="26"/>
      <c r="H62" s="112"/>
      <c r="K62" s="62"/>
    </row>
    <row r="63" spans="2:11" s="64" customFormat="1" ht="47.25">
      <c r="B63" s="113"/>
      <c r="C63" s="114"/>
      <c r="D63" s="212" t="s">
        <v>424</v>
      </c>
      <c r="E63" s="213" t="s">
        <v>25</v>
      </c>
      <c r="F63" s="213">
        <v>0.3</v>
      </c>
      <c r="G63" s="217"/>
      <c r="H63" s="112"/>
      <c r="K63" s="62"/>
    </row>
    <row r="64" spans="2:11" s="64" customFormat="1" ht="47.25">
      <c r="B64" s="113">
        <f>+COUNT($B$23:B63)+1</f>
        <v>20</v>
      </c>
      <c r="C64" s="114"/>
      <c r="D64" s="115" t="s">
        <v>324</v>
      </c>
      <c r="E64" s="71" t="s">
        <v>54</v>
      </c>
      <c r="F64" s="216">
        <v>7</v>
      </c>
      <c r="G64" s="26"/>
      <c r="H64" s="112">
        <f t="shared" ref="H64" si="5">+F64*G64</f>
        <v>0</v>
      </c>
      <c r="K64" s="62"/>
    </row>
    <row r="65" spans="2:11" s="64" customFormat="1" ht="47.25">
      <c r="B65" s="113"/>
      <c r="C65" s="114"/>
      <c r="D65" s="212" t="s">
        <v>325</v>
      </c>
      <c r="E65" s="213" t="s">
        <v>25</v>
      </c>
      <c r="F65" s="213">
        <v>3.9</v>
      </c>
      <c r="G65" s="218"/>
      <c r="H65" s="112"/>
      <c r="K65" s="62"/>
    </row>
    <row r="66" spans="2:11" s="64" customFormat="1">
      <c r="B66" s="113"/>
      <c r="C66" s="114"/>
      <c r="D66" s="212" t="s">
        <v>148</v>
      </c>
      <c r="E66" s="213" t="s">
        <v>24</v>
      </c>
      <c r="F66" s="213">
        <v>1.7</v>
      </c>
      <c r="G66" s="26"/>
      <c r="H66" s="112"/>
      <c r="K66" s="62"/>
    </row>
    <row r="67" spans="2:11" s="64" customFormat="1">
      <c r="B67" s="113"/>
      <c r="C67" s="114"/>
      <c r="D67" s="212" t="s">
        <v>149</v>
      </c>
      <c r="E67" s="213" t="s">
        <v>24</v>
      </c>
      <c r="F67" s="213">
        <v>1.7</v>
      </c>
      <c r="G67" s="26"/>
      <c r="H67" s="112"/>
      <c r="K67" s="62"/>
    </row>
    <row r="68" spans="2:11" s="64" customFormat="1" ht="31.5">
      <c r="B68" s="113"/>
      <c r="C68" s="114"/>
      <c r="D68" s="212" t="s">
        <v>150</v>
      </c>
      <c r="E68" s="213" t="s">
        <v>25</v>
      </c>
      <c r="F68" s="213">
        <v>0.17</v>
      </c>
      <c r="G68" s="26"/>
      <c r="H68" s="112"/>
      <c r="K68" s="62"/>
    </row>
    <row r="69" spans="2:11" s="64" customFormat="1" ht="31.5">
      <c r="B69" s="113"/>
      <c r="C69" s="114"/>
      <c r="D69" s="212" t="s">
        <v>326</v>
      </c>
      <c r="E69" s="213" t="s">
        <v>24</v>
      </c>
      <c r="F69" s="213">
        <v>0.95</v>
      </c>
      <c r="G69" s="26"/>
      <c r="H69" s="112"/>
      <c r="K69" s="62"/>
    </row>
    <row r="70" spans="2:11" s="64" customFormat="1" ht="31.5">
      <c r="B70" s="113"/>
      <c r="C70" s="114"/>
      <c r="D70" s="212" t="s">
        <v>327</v>
      </c>
      <c r="E70" s="213" t="s">
        <v>58</v>
      </c>
      <c r="F70" s="213">
        <v>20.2</v>
      </c>
      <c r="G70" s="26"/>
      <c r="H70" s="112"/>
      <c r="K70" s="62"/>
    </row>
    <row r="71" spans="2:11" s="64" customFormat="1" ht="47.25">
      <c r="B71" s="113"/>
      <c r="C71" s="114"/>
      <c r="D71" s="212" t="s">
        <v>328</v>
      </c>
      <c r="E71" s="213" t="s">
        <v>25</v>
      </c>
      <c r="F71" s="213">
        <v>0.24</v>
      </c>
      <c r="G71" s="26"/>
      <c r="H71" s="112"/>
      <c r="K71" s="62"/>
    </row>
    <row r="72" spans="2:11" s="64" customFormat="1" ht="31.5">
      <c r="B72" s="113"/>
      <c r="C72" s="114"/>
      <c r="D72" s="212" t="s">
        <v>329</v>
      </c>
      <c r="E72" s="213" t="s">
        <v>23</v>
      </c>
      <c r="F72" s="213">
        <v>1</v>
      </c>
      <c r="G72" s="26"/>
      <c r="H72" s="112"/>
      <c r="K72" s="62"/>
    </row>
    <row r="73" spans="2:11" s="64" customFormat="1" ht="47.25">
      <c r="B73" s="113"/>
      <c r="C73" s="114"/>
      <c r="D73" s="212" t="s">
        <v>330</v>
      </c>
      <c r="E73" s="213" t="s">
        <v>25</v>
      </c>
      <c r="F73" s="213">
        <v>0.28000000000000003</v>
      </c>
      <c r="G73" s="26"/>
      <c r="H73" s="112"/>
      <c r="K73" s="62"/>
    </row>
    <row r="74" spans="2:11" s="64" customFormat="1" ht="47.25">
      <c r="B74" s="113"/>
      <c r="C74" s="114"/>
      <c r="D74" s="212" t="s">
        <v>331</v>
      </c>
      <c r="E74" s="213" t="s">
        <v>25</v>
      </c>
      <c r="F74" s="213">
        <v>3.05</v>
      </c>
      <c r="G74" s="26"/>
      <c r="H74" s="112"/>
      <c r="K74" s="62"/>
    </row>
    <row r="75" spans="2:11" s="64" customFormat="1" ht="47.25">
      <c r="B75" s="113"/>
      <c r="C75" s="114"/>
      <c r="D75" s="212" t="s">
        <v>424</v>
      </c>
      <c r="E75" s="213" t="s">
        <v>54</v>
      </c>
      <c r="F75" s="213">
        <v>18</v>
      </c>
      <c r="G75" s="217"/>
      <c r="H75" s="112"/>
      <c r="K75" s="62"/>
    </row>
    <row r="76" spans="2:11" s="64" customFormat="1" ht="47.25">
      <c r="B76" s="113">
        <f>+COUNT($B$23:B75)+1</f>
        <v>21</v>
      </c>
      <c r="C76" s="114"/>
      <c r="D76" s="115" t="s">
        <v>332</v>
      </c>
      <c r="E76" s="71" t="s">
        <v>54</v>
      </c>
      <c r="F76" s="216">
        <v>2</v>
      </c>
      <c r="G76" s="26"/>
      <c r="H76" s="112">
        <f t="shared" ref="H76" si="6">+F76*G76</f>
        <v>0</v>
      </c>
      <c r="K76" s="62"/>
    </row>
    <row r="77" spans="2:11" s="64" customFormat="1" ht="63">
      <c r="B77" s="113"/>
      <c r="C77" s="114"/>
      <c r="D77" s="212" t="s">
        <v>333</v>
      </c>
      <c r="E77" s="213" t="s">
        <v>25</v>
      </c>
      <c r="F77" s="213">
        <v>1.75</v>
      </c>
      <c r="G77" s="218"/>
      <c r="H77" s="112"/>
      <c r="K77" s="62"/>
    </row>
    <row r="78" spans="2:11" s="64" customFormat="1">
      <c r="B78" s="113"/>
      <c r="C78" s="114"/>
      <c r="D78" s="212" t="s">
        <v>148</v>
      </c>
      <c r="E78" s="213" t="s">
        <v>24</v>
      </c>
      <c r="F78" s="213">
        <v>1.2</v>
      </c>
      <c r="G78" s="26"/>
      <c r="H78" s="112"/>
      <c r="K78" s="62"/>
    </row>
    <row r="79" spans="2:11" s="64" customFormat="1">
      <c r="B79" s="113"/>
      <c r="C79" s="114"/>
      <c r="D79" s="212" t="s">
        <v>149</v>
      </c>
      <c r="E79" s="213" t="s">
        <v>24</v>
      </c>
      <c r="F79" s="213">
        <v>1.2</v>
      </c>
      <c r="G79" s="26"/>
      <c r="H79" s="112"/>
      <c r="K79" s="62"/>
    </row>
    <row r="80" spans="2:11" s="64" customFormat="1" ht="31.5">
      <c r="B80" s="113"/>
      <c r="C80" s="114"/>
      <c r="D80" s="212" t="s">
        <v>150</v>
      </c>
      <c r="E80" s="213" t="s">
        <v>25</v>
      </c>
      <c r="F80" s="213">
        <v>0.12</v>
      </c>
      <c r="G80" s="26"/>
      <c r="H80" s="112"/>
      <c r="K80" s="62"/>
    </row>
    <row r="81" spans="2:11" s="64" customFormat="1" ht="31.5">
      <c r="B81" s="113"/>
      <c r="C81" s="114"/>
      <c r="D81" s="212" t="s">
        <v>151</v>
      </c>
      <c r="E81" s="213" t="s">
        <v>24</v>
      </c>
      <c r="F81" s="213">
        <v>4.2</v>
      </c>
      <c r="G81" s="26"/>
      <c r="H81" s="112"/>
      <c r="K81" s="62"/>
    </row>
    <row r="82" spans="2:11" s="64" customFormat="1" ht="31.5">
      <c r="B82" s="113"/>
      <c r="C82" s="114"/>
      <c r="D82" s="212" t="s">
        <v>152</v>
      </c>
      <c r="E82" s="213" t="s">
        <v>58</v>
      </c>
      <c r="F82" s="213">
        <v>63.6</v>
      </c>
      <c r="G82" s="26"/>
      <c r="H82" s="112"/>
      <c r="K82" s="62"/>
    </row>
    <row r="83" spans="2:11" s="64" customFormat="1" ht="31.5">
      <c r="B83" s="113"/>
      <c r="C83" s="114"/>
      <c r="D83" s="212" t="s">
        <v>153</v>
      </c>
      <c r="E83" s="213" t="s">
        <v>23</v>
      </c>
      <c r="F83" s="213">
        <v>4</v>
      </c>
      <c r="G83" s="26"/>
      <c r="H83" s="112"/>
      <c r="K83" s="62"/>
    </row>
    <row r="84" spans="2:11" s="64" customFormat="1" ht="31.5">
      <c r="B84" s="113"/>
      <c r="C84" s="114"/>
      <c r="D84" s="212" t="s">
        <v>334</v>
      </c>
      <c r="E84" s="213" t="s">
        <v>25</v>
      </c>
      <c r="F84" s="213">
        <v>0.9</v>
      </c>
      <c r="G84" s="26"/>
      <c r="H84" s="112"/>
      <c r="K84" s="62"/>
    </row>
    <row r="85" spans="2:11" s="64" customFormat="1" ht="31.5">
      <c r="B85" s="113"/>
      <c r="C85" s="114"/>
      <c r="D85" s="212" t="s">
        <v>335</v>
      </c>
      <c r="E85" s="213" t="s">
        <v>54</v>
      </c>
      <c r="F85" s="213">
        <v>1</v>
      </c>
      <c r="G85" s="26"/>
      <c r="H85" s="112"/>
      <c r="K85" s="62"/>
    </row>
    <row r="86" spans="2:11" s="64" customFormat="1" ht="47.25">
      <c r="B86" s="113"/>
      <c r="C86" s="114"/>
      <c r="D86" s="212" t="s">
        <v>336</v>
      </c>
      <c r="E86" s="213" t="s">
        <v>25</v>
      </c>
      <c r="F86" s="213">
        <v>0.75</v>
      </c>
      <c r="G86" s="26"/>
      <c r="H86" s="112"/>
      <c r="K86" s="62"/>
    </row>
    <row r="87" spans="2:11" s="64" customFormat="1" ht="31.5">
      <c r="B87" s="113"/>
      <c r="C87" s="114"/>
      <c r="D87" s="212" t="s">
        <v>155</v>
      </c>
      <c r="E87" s="213" t="s">
        <v>25</v>
      </c>
      <c r="F87" s="213">
        <v>0.1</v>
      </c>
      <c r="G87" s="26"/>
      <c r="H87" s="112"/>
      <c r="K87" s="62"/>
    </row>
    <row r="88" spans="2:11" s="64" customFormat="1" ht="47.25">
      <c r="B88" s="113"/>
      <c r="C88" s="114"/>
      <c r="D88" s="212" t="s">
        <v>424</v>
      </c>
      <c r="E88" s="213" t="s">
        <v>25</v>
      </c>
      <c r="F88" s="213">
        <v>1</v>
      </c>
      <c r="G88" s="217"/>
      <c r="H88" s="112"/>
      <c r="K88" s="62"/>
    </row>
    <row r="89" spans="2:11" s="64" customFormat="1" ht="47.25">
      <c r="B89" s="113">
        <f>+COUNT($B$23:B88)+1</f>
        <v>22</v>
      </c>
      <c r="C89" s="114"/>
      <c r="D89" s="115" t="s">
        <v>337</v>
      </c>
      <c r="E89" s="71" t="s">
        <v>54</v>
      </c>
      <c r="F89" s="216">
        <v>1</v>
      </c>
      <c r="G89" s="26"/>
      <c r="H89" s="112">
        <f t="shared" ref="H89" si="7">+F89*G89</f>
        <v>0</v>
      </c>
      <c r="K89" s="62"/>
    </row>
    <row r="90" spans="2:11" s="64" customFormat="1" ht="47.25">
      <c r="B90" s="113"/>
      <c r="C90" s="114"/>
      <c r="D90" s="212" t="s">
        <v>338</v>
      </c>
      <c r="E90" s="213" t="s">
        <v>25</v>
      </c>
      <c r="F90" s="213">
        <v>1.65</v>
      </c>
      <c r="G90" s="218"/>
      <c r="H90" s="112"/>
      <c r="K90" s="62"/>
    </row>
    <row r="91" spans="2:11" s="64" customFormat="1">
      <c r="B91" s="113"/>
      <c r="C91" s="114"/>
      <c r="D91" s="212" t="s">
        <v>148</v>
      </c>
      <c r="E91" s="213" t="s">
        <v>24</v>
      </c>
      <c r="F91" s="213">
        <v>1</v>
      </c>
      <c r="G91" s="26"/>
      <c r="H91" s="112"/>
      <c r="K91" s="62"/>
    </row>
    <row r="92" spans="2:11" s="64" customFormat="1">
      <c r="B92" s="113"/>
      <c r="C92" s="114"/>
      <c r="D92" s="212" t="s">
        <v>149</v>
      </c>
      <c r="E92" s="213" t="s">
        <v>24</v>
      </c>
      <c r="F92" s="213">
        <v>1</v>
      </c>
      <c r="G92" s="26"/>
      <c r="H92" s="112"/>
      <c r="K92" s="62"/>
    </row>
    <row r="93" spans="2:11" s="64" customFormat="1" ht="31.5">
      <c r="B93" s="113"/>
      <c r="C93" s="114"/>
      <c r="D93" s="212" t="s">
        <v>150</v>
      </c>
      <c r="E93" s="213" t="s">
        <v>25</v>
      </c>
      <c r="F93" s="213">
        <v>0.1</v>
      </c>
      <c r="G93" s="26"/>
      <c r="H93" s="112"/>
      <c r="K93" s="62"/>
    </row>
    <row r="94" spans="2:11" s="64" customFormat="1" ht="31.5">
      <c r="B94" s="113"/>
      <c r="C94" s="114"/>
      <c r="D94" s="212" t="s">
        <v>326</v>
      </c>
      <c r="E94" s="213" t="s">
        <v>24</v>
      </c>
      <c r="F94" s="213">
        <v>0.7</v>
      </c>
      <c r="G94" s="26"/>
      <c r="H94" s="112"/>
      <c r="K94" s="62"/>
    </row>
    <row r="95" spans="2:11" s="64" customFormat="1" ht="31.5">
      <c r="B95" s="113"/>
      <c r="C95" s="114"/>
      <c r="D95" s="212" t="s">
        <v>327</v>
      </c>
      <c r="E95" s="213" t="s">
        <v>58</v>
      </c>
      <c r="F95" s="213">
        <v>16.399999999999999</v>
      </c>
      <c r="G95" s="26"/>
      <c r="H95" s="112"/>
      <c r="K95" s="62"/>
    </row>
    <row r="96" spans="2:11" s="64" customFormat="1" ht="47.25">
      <c r="B96" s="113"/>
      <c r="C96" s="114"/>
      <c r="D96" s="212" t="s">
        <v>339</v>
      </c>
      <c r="E96" s="213" t="s">
        <v>25</v>
      </c>
      <c r="F96" s="213">
        <v>0.13</v>
      </c>
      <c r="G96" s="26"/>
      <c r="H96" s="112"/>
      <c r="K96" s="62"/>
    </row>
    <row r="97" spans="2:11" s="64" customFormat="1" ht="31.5">
      <c r="B97" s="113"/>
      <c r="C97" s="114"/>
      <c r="D97" s="212" t="s">
        <v>329</v>
      </c>
      <c r="E97" s="213" t="s">
        <v>23</v>
      </c>
      <c r="F97" s="213">
        <v>0.5</v>
      </c>
      <c r="G97" s="26"/>
      <c r="H97" s="112"/>
      <c r="K97" s="62"/>
    </row>
    <row r="98" spans="2:11" s="64" customFormat="1" ht="47.25">
      <c r="B98" s="113"/>
      <c r="C98" s="114"/>
      <c r="D98" s="212" t="s">
        <v>330</v>
      </c>
      <c r="E98" s="213" t="s">
        <v>25</v>
      </c>
      <c r="F98" s="213">
        <v>0.16</v>
      </c>
      <c r="G98" s="26"/>
      <c r="H98" s="112"/>
      <c r="K98" s="62"/>
    </row>
    <row r="99" spans="2:11" s="64" customFormat="1" ht="47.25">
      <c r="B99" s="113"/>
      <c r="C99" s="114"/>
      <c r="D99" s="212" t="s">
        <v>331</v>
      </c>
      <c r="E99" s="213" t="s">
        <v>25</v>
      </c>
      <c r="F99" s="213">
        <v>1.3</v>
      </c>
      <c r="G99" s="26"/>
      <c r="H99" s="112"/>
      <c r="K99" s="62"/>
    </row>
    <row r="100" spans="2:11" s="64" customFormat="1" ht="47.25">
      <c r="B100" s="113"/>
      <c r="C100" s="114"/>
      <c r="D100" s="212" t="s">
        <v>424</v>
      </c>
      <c r="E100" s="213" t="s">
        <v>25</v>
      </c>
      <c r="F100" s="213">
        <v>0.4</v>
      </c>
      <c r="G100" s="217"/>
      <c r="H100" s="112"/>
      <c r="K100" s="62"/>
    </row>
    <row r="101" spans="2:11" s="64" customFormat="1" ht="47.25">
      <c r="B101" s="113">
        <f>+COUNT($B$23:B100)+1</f>
        <v>23</v>
      </c>
      <c r="C101" s="114"/>
      <c r="D101" s="115" t="s">
        <v>340</v>
      </c>
      <c r="E101" s="71" t="s">
        <v>54</v>
      </c>
      <c r="F101" s="216">
        <v>1</v>
      </c>
      <c r="G101" s="26"/>
      <c r="H101" s="112">
        <f t="shared" ref="H101" si="8">+F101*G101</f>
        <v>0</v>
      </c>
      <c r="K101" s="62"/>
    </row>
    <row r="102" spans="2:11" s="64" customFormat="1" ht="63">
      <c r="B102" s="113"/>
      <c r="C102" s="114"/>
      <c r="D102" s="212" t="s">
        <v>341</v>
      </c>
      <c r="E102" s="213" t="s">
        <v>25</v>
      </c>
      <c r="F102" s="213">
        <v>0.7</v>
      </c>
      <c r="G102" s="218"/>
      <c r="H102" s="112"/>
      <c r="K102" s="62"/>
    </row>
    <row r="103" spans="2:11" s="64" customFormat="1">
      <c r="B103" s="113"/>
      <c r="C103" s="114"/>
      <c r="D103" s="212" t="s">
        <v>148</v>
      </c>
      <c r="E103" s="213" t="s">
        <v>24</v>
      </c>
      <c r="F103" s="213">
        <v>0.6</v>
      </c>
      <c r="G103" s="26"/>
      <c r="H103" s="112"/>
      <c r="K103" s="62"/>
    </row>
    <row r="104" spans="2:11" s="64" customFormat="1">
      <c r="B104" s="113"/>
      <c r="C104" s="114"/>
      <c r="D104" s="212" t="s">
        <v>149</v>
      </c>
      <c r="E104" s="213" t="s">
        <v>24</v>
      </c>
      <c r="F104" s="213">
        <v>0.6</v>
      </c>
      <c r="G104" s="26"/>
      <c r="H104" s="112"/>
      <c r="K104" s="62"/>
    </row>
    <row r="105" spans="2:11" s="64" customFormat="1" ht="31.5">
      <c r="B105" s="113"/>
      <c r="C105" s="114"/>
      <c r="D105" s="212" t="s">
        <v>342</v>
      </c>
      <c r="E105" s="213" t="s">
        <v>25</v>
      </c>
      <c r="F105" s="213">
        <v>0.06</v>
      </c>
      <c r="G105" s="26"/>
      <c r="H105" s="112"/>
      <c r="K105" s="62"/>
    </row>
    <row r="106" spans="2:11" s="64" customFormat="1" ht="31.5">
      <c r="B106" s="113"/>
      <c r="C106" s="114"/>
      <c r="D106" s="212" t="s">
        <v>151</v>
      </c>
      <c r="E106" s="213" t="s">
        <v>24</v>
      </c>
      <c r="F106" s="213">
        <v>5.2</v>
      </c>
      <c r="G106" s="26"/>
      <c r="H106" s="112"/>
      <c r="K106" s="62"/>
    </row>
    <row r="107" spans="2:11" s="64" customFormat="1" ht="31.5">
      <c r="B107" s="113"/>
      <c r="C107" s="114"/>
      <c r="D107" s="212" t="s">
        <v>327</v>
      </c>
      <c r="E107" s="213" t="s">
        <v>58</v>
      </c>
      <c r="F107" s="213">
        <v>15.1</v>
      </c>
      <c r="G107" s="26"/>
      <c r="H107" s="112"/>
      <c r="K107" s="62"/>
    </row>
    <row r="108" spans="2:11" s="64" customFormat="1" ht="31.5">
      <c r="B108" s="113"/>
      <c r="C108" s="114"/>
      <c r="D108" s="212" t="s">
        <v>343</v>
      </c>
      <c r="E108" s="213" t="s">
        <v>23</v>
      </c>
      <c r="F108" s="213">
        <v>8</v>
      </c>
      <c r="G108" s="26"/>
      <c r="H108" s="112"/>
      <c r="K108" s="62"/>
    </row>
    <row r="109" spans="2:11" s="64" customFormat="1" ht="47.25">
      <c r="B109" s="113"/>
      <c r="C109" s="114"/>
      <c r="D109" s="212" t="s">
        <v>344</v>
      </c>
      <c r="E109" s="213" t="s">
        <v>25</v>
      </c>
      <c r="F109" s="213">
        <v>0.45</v>
      </c>
      <c r="G109" s="26"/>
      <c r="H109" s="112"/>
      <c r="K109" s="62"/>
    </row>
    <row r="110" spans="2:11" s="64" customFormat="1" ht="31.5">
      <c r="B110" s="113"/>
      <c r="C110" s="114"/>
      <c r="D110" s="212" t="s">
        <v>345</v>
      </c>
      <c r="E110" s="213" t="s">
        <v>23</v>
      </c>
      <c r="F110" s="213">
        <v>3</v>
      </c>
      <c r="G110" s="26"/>
      <c r="H110" s="112"/>
      <c r="K110" s="62"/>
    </row>
    <row r="111" spans="2:11" s="64" customFormat="1" ht="47.25">
      <c r="B111" s="113"/>
      <c r="C111" s="114"/>
      <c r="D111" s="212" t="s">
        <v>154</v>
      </c>
      <c r="E111" s="213" t="s">
        <v>25</v>
      </c>
      <c r="F111" s="213">
        <v>0.4</v>
      </c>
      <c r="G111" s="26"/>
      <c r="H111" s="112"/>
      <c r="K111" s="62"/>
    </row>
    <row r="112" spans="2:11" s="64" customFormat="1" ht="47.25">
      <c r="B112" s="113"/>
      <c r="C112" s="114"/>
      <c r="D112" s="212" t="s">
        <v>424</v>
      </c>
      <c r="E112" s="213" t="s">
        <v>25</v>
      </c>
      <c r="F112" s="213">
        <v>0.3</v>
      </c>
      <c r="G112" s="26"/>
      <c r="H112" s="112"/>
      <c r="K112" s="62"/>
    </row>
    <row r="113" spans="2:11" s="64" customFormat="1" ht="63">
      <c r="B113" s="113">
        <f>+COUNT($B$23:B112)+1</f>
        <v>24</v>
      </c>
      <c r="C113" s="114"/>
      <c r="D113" s="115" t="s">
        <v>346</v>
      </c>
      <c r="E113" s="71" t="s">
        <v>54</v>
      </c>
      <c r="F113" s="71">
        <v>1</v>
      </c>
      <c r="G113" s="26"/>
      <c r="H113" s="112">
        <f t="shared" ref="H113:H114" si="9">+F113*G113</f>
        <v>0</v>
      </c>
      <c r="K113" s="62"/>
    </row>
    <row r="114" spans="2:11" s="64" customFormat="1" ht="94.5">
      <c r="B114" s="113">
        <f>+COUNT($B$23:B113)+1</f>
        <v>25</v>
      </c>
      <c r="C114" s="114"/>
      <c r="D114" s="115" t="s">
        <v>160</v>
      </c>
      <c r="E114" s="71" t="s">
        <v>23</v>
      </c>
      <c r="F114" s="71">
        <v>8</v>
      </c>
      <c r="G114" s="26"/>
      <c r="H114" s="112">
        <f t="shared" si="9"/>
        <v>0</v>
      </c>
      <c r="K114" s="62"/>
    </row>
    <row r="115" spans="2:11" s="64" customFormat="1" ht="15.75" customHeight="1">
      <c r="B115" s="125"/>
      <c r="C115" s="131"/>
      <c r="D115" s="122"/>
      <c r="E115" s="123"/>
      <c r="F115" s="132"/>
      <c r="G115" s="124"/>
      <c r="H115" s="124"/>
    </row>
    <row r="116" spans="2:11" s="64" customFormat="1" ht="16.5" thickBot="1">
      <c r="B116" s="117"/>
      <c r="C116" s="118"/>
      <c r="D116" s="118"/>
      <c r="E116" s="119"/>
      <c r="F116" s="119"/>
      <c r="G116" s="25" t="str">
        <f>C22&amp;" SKUPAJ:"</f>
        <v>GRADBENA DELA - NN PRIKLJUČEK IN CESTNA RAZSVETLJAVA SKUPAJ:</v>
      </c>
      <c r="H116" s="120">
        <f>SUM(H$24:H$114)</f>
        <v>0</v>
      </c>
    </row>
    <row r="117" spans="2:11" s="64" customFormat="1">
      <c r="B117" s="126"/>
      <c r="C117" s="131"/>
      <c r="D117" s="128"/>
      <c r="E117" s="129"/>
      <c r="F117" s="132"/>
      <c r="G117" s="124"/>
      <c r="H117" s="124"/>
      <c r="J117" s="65"/>
    </row>
    <row r="118" spans="2:11" s="64" customFormat="1">
      <c r="B118" s="104" t="s">
        <v>49</v>
      </c>
      <c r="C118" s="225" t="s">
        <v>347</v>
      </c>
      <c r="D118" s="225"/>
      <c r="E118" s="105"/>
      <c r="F118" s="106"/>
      <c r="G118" s="23"/>
      <c r="H118" s="107"/>
      <c r="J118" s="65"/>
    </row>
    <row r="119" spans="2:11" s="64" customFormat="1">
      <c r="B119" s="108"/>
      <c r="C119" s="109"/>
      <c r="D119" s="116"/>
      <c r="E119" s="110"/>
      <c r="F119" s="111"/>
      <c r="G119" s="24"/>
      <c r="H119" s="112"/>
      <c r="J119" s="65"/>
    </row>
    <row r="120" spans="2:11" s="64" customFormat="1" ht="31.5">
      <c r="B120" s="113">
        <f>+COUNT($B$119:B119)+1</f>
        <v>1</v>
      </c>
      <c r="C120" s="114"/>
      <c r="D120" s="115" t="s">
        <v>348</v>
      </c>
      <c r="E120" s="71" t="s">
        <v>51</v>
      </c>
      <c r="F120" s="71">
        <v>55</v>
      </c>
      <c r="G120" s="26"/>
      <c r="H120" s="112">
        <f t="shared" ref="H120" si="10">+F120*G120</f>
        <v>0</v>
      </c>
      <c r="J120" s="65"/>
    </row>
    <row r="121" spans="2:11" s="64" customFormat="1" ht="47.25">
      <c r="B121" s="113">
        <f>+COUNT($B$119:B120)+1</f>
        <v>2</v>
      </c>
      <c r="C121" s="114"/>
      <c r="D121" s="115" t="s">
        <v>349</v>
      </c>
      <c r="E121" s="71" t="s">
        <v>54</v>
      </c>
      <c r="F121" s="71">
        <v>2</v>
      </c>
      <c r="G121" s="26"/>
      <c r="H121" s="112">
        <f t="shared" ref="H121:H123" si="11">+F121*G121</f>
        <v>0</v>
      </c>
      <c r="J121" s="65"/>
    </row>
    <row r="122" spans="2:11" s="64" customFormat="1" ht="31.5">
      <c r="B122" s="113">
        <f>+COUNT($B$119:B121)+1</f>
        <v>3</v>
      </c>
      <c r="C122" s="114"/>
      <c r="D122" s="115" t="s">
        <v>350</v>
      </c>
      <c r="E122" s="71" t="s">
        <v>23</v>
      </c>
      <c r="F122" s="71">
        <v>3</v>
      </c>
      <c r="G122" s="217"/>
      <c r="H122" s="112">
        <f t="shared" si="11"/>
        <v>0</v>
      </c>
      <c r="J122" s="65"/>
    </row>
    <row r="123" spans="2:11" s="64" customFormat="1" ht="31.5">
      <c r="B123" s="113">
        <f>+COUNT($B$119:B122)+1</f>
        <v>4</v>
      </c>
      <c r="C123" s="114"/>
      <c r="D123" s="115" t="s">
        <v>351</v>
      </c>
      <c r="E123" s="71" t="s">
        <v>54</v>
      </c>
      <c r="F123" s="216">
        <v>1</v>
      </c>
      <c r="G123" s="26"/>
      <c r="H123" s="112">
        <f t="shared" si="11"/>
        <v>0</v>
      </c>
      <c r="J123" s="65"/>
    </row>
    <row r="124" spans="2:11" s="64" customFormat="1" ht="47.25">
      <c r="B124" s="113"/>
      <c r="C124" s="114"/>
      <c r="D124" s="212" t="s">
        <v>352</v>
      </c>
      <c r="E124" s="213"/>
      <c r="F124" s="213">
        <v>1</v>
      </c>
      <c r="G124" s="218"/>
      <c r="H124" s="112"/>
      <c r="J124" s="65"/>
    </row>
    <row r="125" spans="2:11" s="64" customFormat="1" ht="47.25">
      <c r="B125" s="113"/>
      <c r="C125" s="114"/>
      <c r="D125" s="212" t="s">
        <v>353</v>
      </c>
      <c r="E125" s="213"/>
      <c r="F125" s="213">
        <v>1</v>
      </c>
      <c r="G125" s="217"/>
      <c r="H125" s="112"/>
      <c r="J125" s="65"/>
    </row>
    <row r="126" spans="2:11" s="64" customFormat="1" ht="189">
      <c r="B126" s="113">
        <f>+COUNT($B$119:B125)+1</f>
        <v>5</v>
      </c>
      <c r="C126" s="114"/>
      <c r="D126" s="115" t="s">
        <v>354</v>
      </c>
      <c r="E126" s="71" t="s">
        <v>54</v>
      </c>
      <c r="F126" s="216">
        <v>1</v>
      </c>
      <c r="G126" s="26"/>
      <c r="H126" s="112">
        <f t="shared" ref="H126" si="12">+F126*G126</f>
        <v>0</v>
      </c>
      <c r="J126" s="65"/>
    </row>
    <row r="127" spans="2:11" s="64" customFormat="1">
      <c r="B127" s="113"/>
      <c r="C127" s="114"/>
      <c r="D127" s="212" t="s">
        <v>355</v>
      </c>
      <c r="E127" s="213"/>
      <c r="F127" s="213"/>
      <c r="G127" s="218"/>
      <c r="H127" s="112"/>
      <c r="J127" s="65"/>
    </row>
    <row r="128" spans="2:11" s="64" customFormat="1" ht="78.75">
      <c r="B128" s="113"/>
      <c r="C128" s="114"/>
      <c r="D128" s="212" t="s">
        <v>356</v>
      </c>
      <c r="E128" s="213"/>
      <c r="F128" s="213">
        <v>3</v>
      </c>
      <c r="G128" s="26"/>
      <c r="H128" s="112"/>
      <c r="J128" s="65"/>
    </row>
    <row r="129" spans="2:11" s="64" customFormat="1" ht="47.25">
      <c r="B129" s="113"/>
      <c r="C129" s="114"/>
      <c r="D129" s="212" t="s">
        <v>357</v>
      </c>
      <c r="E129" s="213"/>
      <c r="F129" s="213">
        <v>1</v>
      </c>
      <c r="G129" s="26"/>
      <c r="H129" s="112"/>
      <c r="J129" s="65"/>
    </row>
    <row r="130" spans="2:11" s="64" customFormat="1">
      <c r="B130" s="113"/>
      <c r="C130" s="114"/>
      <c r="D130" s="212" t="s">
        <v>358</v>
      </c>
      <c r="E130" s="213"/>
      <c r="F130" s="213">
        <v>1</v>
      </c>
      <c r="G130" s="26"/>
      <c r="H130" s="112"/>
      <c r="J130" s="65"/>
    </row>
    <row r="131" spans="2:11" s="64" customFormat="1">
      <c r="B131" s="113"/>
      <c r="C131" s="114"/>
      <c r="D131" s="212" t="s">
        <v>359</v>
      </c>
      <c r="E131" s="213"/>
      <c r="F131" s="213"/>
      <c r="G131" s="26"/>
      <c r="H131" s="112"/>
      <c r="J131" s="65"/>
    </row>
    <row r="132" spans="2:11" s="64" customFormat="1" ht="110.25">
      <c r="B132" s="113"/>
      <c r="C132" s="114"/>
      <c r="D132" s="212" t="s">
        <v>360</v>
      </c>
      <c r="E132" s="213"/>
      <c r="F132" s="213">
        <v>1</v>
      </c>
      <c r="G132" s="26"/>
      <c r="H132" s="112"/>
      <c r="J132" s="65"/>
    </row>
    <row r="133" spans="2:11" s="64" customFormat="1" ht="31.5">
      <c r="B133" s="113"/>
      <c r="C133" s="114"/>
      <c r="D133" s="212" t="s">
        <v>361</v>
      </c>
      <c r="E133" s="213"/>
      <c r="F133" s="213">
        <v>1</v>
      </c>
      <c r="G133" s="26"/>
      <c r="H133" s="112"/>
      <c r="J133" s="65"/>
    </row>
    <row r="134" spans="2:11" s="64" customFormat="1">
      <c r="B134" s="113"/>
      <c r="C134" s="114"/>
      <c r="D134" s="212" t="s">
        <v>362</v>
      </c>
      <c r="E134" s="213"/>
      <c r="F134" s="213"/>
      <c r="G134" s="26"/>
      <c r="H134" s="112"/>
      <c r="J134" s="65"/>
    </row>
    <row r="135" spans="2:11" s="64" customFormat="1" ht="110.25">
      <c r="B135" s="113"/>
      <c r="C135" s="114"/>
      <c r="D135" s="212" t="s">
        <v>363</v>
      </c>
      <c r="E135" s="213"/>
      <c r="F135" s="213">
        <v>1</v>
      </c>
      <c r="G135" s="26"/>
      <c r="H135" s="112"/>
      <c r="J135" s="65"/>
    </row>
    <row r="136" spans="2:11" s="64" customFormat="1" ht="141.75">
      <c r="B136" s="113">
        <f>+COUNT($B$119:B135)+1</f>
        <v>6</v>
      </c>
      <c r="C136" s="114"/>
      <c r="D136" s="115" t="s">
        <v>161</v>
      </c>
      <c r="E136" s="71" t="s">
        <v>23</v>
      </c>
      <c r="F136" s="71">
        <v>1</v>
      </c>
      <c r="G136" s="26"/>
      <c r="H136" s="112">
        <f t="shared" ref="H136" si="13">+F136*G136</f>
        <v>0</v>
      </c>
      <c r="J136" s="65"/>
    </row>
    <row r="137" spans="2:11" s="64" customFormat="1" ht="15.75" customHeight="1">
      <c r="B137" s="125"/>
      <c r="C137" s="131"/>
      <c r="D137" s="122"/>
      <c r="E137" s="123"/>
      <c r="F137" s="132"/>
      <c r="G137" s="124"/>
      <c r="H137" s="124"/>
    </row>
    <row r="138" spans="2:11" s="64" customFormat="1" ht="16.5" thickBot="1">
      <c r="B138" s="117"/>
      <c r="C138" s="118"/>
      <c r="D138" s="118"/>
      <c r="E138" s="119"/>
      <c r="F138" s="119"/>
      <c r="G138" s="25" t="str">
        <f>C118&amp;" SKUPAJ:"</f>
        <v>ELEKTROMONTAŽNA DELA - NN PRIKLJUČEK SKUPAJ:</v>
      </c>
      <c r="H138" s="120">
        <f>SUM(H$120:H$136)</f>
        <v>0</v>
      </c>
    </row>
    <row r="139" spans="2:11" s="64" customFormat="1">
      <c r="B139" s="126"/>
      <c r="C139" s="131"/>
      <c r="D139" s="128"/>
      <c r="E139" s="129"/>
      <c r="F139" s="132"/>
      <c r="G139" s="124"/>
      <c r="H139" s="124"/>
      <c r="J139" s="65"/>
    </row>
    <row r="140" spans="2:11" s="64" customFormat="1">
      <c r="B140" s="104" t="s">
        <v>46</v>
      </c>
      <c r="C140" s="225" t="s">
        <v>364</v>
      </c>
      <c r="D140" s="225"/>
      <c r="E140" s="105"/>
      <c r="F140" s="106"/>
      <c r="G140" s="23"/>
      <c r="H140" s="107"/>
      <c r="J140" s="65"/>
      <c r="K140" s="65"/>
    </row>
    <row r="141" spans="2:11" s="64" customFormat="1">
      <c r="B141" s="108"/>
      <c r="C141" s="109"/>
      <c r="D141" s="134"/>
      <c r="E141" s="110"/>
      <c r="F141" s="111"/>
      <c r="G141" s="24"/>
      <c r="H141" s="112"/>
      <c r="J141" s="65"/>
      <c r="K141" s="65"/>
    </row>
    <row r="142" spans="2:11" s="64" customFormat="1" ht="31.5">
      <c r="B142" s="113">
        <f>+COUNT($B$141:B141)+1</f>
        <v>1</v>
      </c>
      <c r="C142" s="114"/>
      <c r="D142" s="115" t="s">
        <v>365</v>
      </c>
      <c r="E142" s="71" t="s">
        <v>51</v>
      </c>
      <c r="F142" s="71">
        <v>635</v>
      </c>
      <c r="G142" s="26"/>
      <c r="H142" s="112">
        <f t="shared" ref="H142:H146" si="14">+F142*G142</f>
        <v>0</v>
      </c>
      <c r="J142" s="65"/>
      <c r="K142" s="65"/>
    </row>
    <row r="143" spans="2:11" s="64" customFormat="1" ht="78.75">
      <c r="B143" s="113">
        <f>+COUNT($B$141:B142)+1</f>
        <v>2</v>
      </c>
      <c r="C143" s="114"/>
      <c r="D143" s="115" t="s">
        <v>366</v>
      </c>
      <c r="E143" s="71" t="s">
        <v>54</v>
      </c>
      <c r="F143" s="71">
        <v>20</v>
      </c>
      <c r="G143" s="26"/>
      <c r="H143" s="112">
        <f t="shared" si="14"/>
        <v>0</v>
      </c>
      <c r="J143" s="65"/>
      <c r="K143" s="65"/>
    </row>
    <row r="144" spans="2:11" s="64" customFormat="1" ht="31.5">
      <c r="B144" s="113">
        <f>+COUNT($B$141:B143)+1</f>
        <v>3</v>
      </c>
      <c r="C144" s="114"/>
      <c r="D144" s="115" t="s">
        <v>350</v>
      </c>
      <c r="E144" s="71" t="s">
        <v>23</v>
      </c>
      <c r="F144" s="71">
        <v>19</v>
      </c>
      <c r="G144" s="26"/>
      <c r="H144" s="112">
        <f t="shared" si="14"/>
        <v>0</v>
      </c>
      <c r="J144" s="65"/>
      <c r="K144" s="65"/>
    </row>
    <row r="145" spans="2:11" s="64" customFormat="1" ht="393.75">
      <c r="B145" s="113">
        <f>+COUNT($B$141:B144)+1</f>
        <v>4</v>
      </c>
      <c r="C145" s="114"/>
      <c r="D145" s="115" t="s">
        <v>367</v>
      </c>
      <c r="E145" s="71" t="s">
        <v>23</v>
      </c>
      <c r="F145" s="71">
        <v>7</v>
      </c>
      <c r="G145" s="26"/>
      <c r="H145" s="112">
        <f t="shared" si="14"/>
        <v>0</v>
      </c>
      <c r="J145" s="65"/>
      <c r="K145" s="65"/>
    </row>
    <row r="146" spans="2:11" s="64" customFormat="1" ht="204.75">
      <c r="B146" s="113">
        <f>+COUNT($B$141:B145)+1</f>
        <v>5</v>
      </c>
      <c r="C146" s="114"/>
      <c r="D146" s="115" t="s">
        <v>368</v>
      </c>
      <c r="E146" s="71" t="s">
        <v>23</v>
      </c>
      <c r="F146" s="71">
        <v>2</v>
      </c>
      <c r="G146" s="26"/>
      <c r="H146" s="112">
        <f t="shared" si="14"/>
        <v>0</v>
      </c>
      <c r="J146" s="65"/>
      <c r="K146" s="65"/>
    </row>
    <row r="147" spans="2:11" s="64" customFormat="1" ht="243.75" customHeight="1">
      <c r="B147" s="113">
        <f>+COUNT($B$141:B146)+1</f>
        <v>6</v>
      </c>
      <c r="C147" s="114"/>
      <c r="D147" s="214" t="s">
        <v>369</v>
      </c>
      <c r="E147" s="71" t="s">
        <v>23</v>
      </c>
      <c r="F147" s="71">
        <v>1</v>
      </c>
      <c r="G147" s="26"/>
      <c r="H147" s="112">
        <f>+F147*G147/100</f>
        <v>0</v>
      </c>
      <c r="J147" s="65"/>
      <c r="K147" s="65"/>
    </row>
    <row r="148" spans="2:11" s="64" customFormat="1" ht="141.75">
      <c r="B148" s="113"/>
      <c r="C148" s="114"/>
      <c r="D148" s="215" t="s">
        <v>370</v>
      </c>
      <c r="E148" s="71"/>
      <c r="F148" s="71"/>
      <c r="G148" s="26"/>
      <c r="H148" s="112"/>
      <c r="J148" s="65"/>
      <c r="K148" s="65"/>
    </row>
    <row r="149" spans="2:11" s="64" customFormat="1" ht="301.5" customHeight="1">
      <c r="B149" s="113">
        <f>+COUNT($B$141:B148)+1</f>
        <v>7</v>
      </c>
      <c r="C149" s="114"/>
      <c r="D149" s="115" t="s">
        <v>371</v>
      </c>
      <c r="E149" s="71" t="s">
        <v>23</v>
      </c>
      <c r="F149" s="71">
        <v>8</v>
      </c>
      <c r="G149" s="26"/>
      <c r="H149" s="112">
        <f t="shared" ref="H149:H151" si="15">+F149*G149</f>
        <v>0</v>
      </c>
      <c r="J149" s="65"/>
      <c r="K149" s="65"/>
    </row>
    <row r="150" spans="2:11" s="64" customFormat="1" ht="267.75">
      <c r="B150" s="113">
        <f>+COUNT($B$141:B149)+1</f>
        <v>8</v>
      </c>
      <c r="C150" s="114"/>
      <c r="D150" s="115" t="s">
        <v>372</v>
      </c>
      <c r="E150" s="71" t="s">
        <v>23</v>
      </c>
      <c r="F150" s="71">
        <v>1</v>
      </c>
      <c r="G150" s="26"/>
      <c r="H150" s="112">
        <f t="shared" si="15"/>
        <v>0</v>
      </c>
      <c r="J150" s="65"/>
      <c r="K150" s="65"/>
    </row>
    <row r="151" spans="2:11" s="64" customFormat="1" ht="78.75">
      <c r="B151" s="113">
        <f>+COUNT($B$141:B150)+1</f>
        <v>9</v>
      </c>
      <c r="C151" s="114"/>
      <c r="D151" s="115" t="s">
        <v>373</v>
      </c>
      <c r="E151" s="71" t="s">
        <v>23</v>
      </c>
      <c r="F151" s="71">
        <v>9</v>
      </c>
      <c r="G151" s="217"/>
      <c r="H151" s="112">
        <f t="shared" si="15"/>
        <v>0</v>
      </c>
      <c r="J151" s="65"/>
      <c r="K151" s="65"/>
    </row>
    <row r="152" spans="2:11" s="64" customFormat="1" ht="202.5" customHeight="1">
      <c r="B152" s="113">
        <f>+COUNT($B$141:B151)+1</f>
        <v>10</v>
      </c>
      <c r="C152" s="114"/>
      <c r="D152" s="115" t="s">
        <v>374</v>
      </c>
      <c r="E152" s="71" t="s">
        <v>54</v>
      </c>
      <c r="F152" s="216">
        <v>1</v>
      </c>
      <c r="G152" s="26"/>
      <c r="H152" s="112">
        <f t="shared" ref="H152:H168" si="16">+F152*G152</f>
        <v>0</v>
      </c>
      <c r="J152" s="65"/>
      <c r="K152" s="65"/>
    </row>
    <row r="153" spans="2:11" s="64" customFormat="1" ht="78.75">
      <c r="B153" s="113"/>
      <c r="C153" s="114"/>
      <c r="D153" s="212" t="s">
        <v>375</v>
      </c>
      <c r="E153" s="213"/>
      <c r="F153" s="213">
        <v>1</v>
      </c>
      <c r="G153" s="218"/>
      <c r="H153" s="112"/>
      <c r="J153" s="65"/>
      <c r="K153" s="65"/>
    </row>
    <row r="154" spans="2:11" s="64" customFormat="1" ht="31.5">
      <c r="B154" s="113"/>
      <c r="C154" s="114"/>
      <c r="D154" s="212" t="s">
        <v>376</v>
      </c>
      <c r="E154" s="213"/>
      <c r="F154" s="213">
        <v>3</v>
      </c>
      <c r="G154" s="26"/>
      <c r="H154" s="112"/>
      <c r="J154" s="65"/>
      <c r="K154" s="65"/>
    </row>
    <row r="155" spans="2:11" s="64" customFormat="1" ht="47.25">
      <c r="B155" s="113"/>
      <c r="C155" s="114"/>
      <c r="D155" s="212" t="s">
        <v>377</v>
      </c>
      <c r="E155" s="213"/>
      <c r="F155" s="213">
        <v>3</v>
      </c>
      <c r="G155" s="26"/>
      <c r="H155" s="112"/>
      <c r="J155" s="65"/>
      <c r="K155" s="65"/>
    </row>
    <row r="156" spans="2:11" s="64" customFormat="1" ht="47.25">
      <c r="B156" s="113"/>
      <c r="C156" s="114"/>
      <c r="D156" s="212" t="s">
        <v>378</v>
      </c>
      <c r="E156" s="213"/>
      <c r="F156" s="213">
        <v>4</v>
      </c>
      <c r="G156" s="26"/>
      <c r="H156" s="112"/>
      <c r="J156" s="65"/>
      <c r="K156" s="65"/>
    </row>
    <row r="157" spans="2:11" s="64" customFormat="1" ht="47.25">
      <c r="B157" s="113"/>
      <c r="C157" s="114"/>
      <c r="D157" s="212" t="s">
        <v>379</v>
      </c>
      <c r="E157" s="213"/>
      <c r="F157" s="213">
        <v>1</v>
      </c>
      <c r="G157" s="26"/>
      <c r="H157" s="112"/>
      <c r="J157" s="65"/>
      <c r="K157" s="65"/>
    </row>
    <row r="158" spans="2:11" s="64" customFormat="1" ht="47.25">
      <c r="B158" s="113"/>
      <c r="C158" s="114"/>
      <c r="D158" s="212" t="s">
        <v>380</v>
      </c>
      <c r="E158" s="213"/>
      <c r="F158" s="213">
        <v>1</v>
      </c>
      <c r="G158" s="26"/>
      <c r="H158" s="112"/>
      <c r="J158" s="65"/>
      <c r="K158" s="65"/>
    </row>
    <row r="159" spans="2:11" s="64" customFormat="1" ht="31.5">
      <c r="B159" s="113"/>
      <c r="C159" s="114"/>
      <c r="D159" s="212" t="s">
        <v>381</v>
      </c>
      <c r="E159" s="213"/>
      <c r="F159" s="213">
        <v>1</v>
      </c>
      <c r="G159" s="26"/>
      <c r="H159" s="112"/>
      <c r="J159" s="65"/>
      <c r="K159" s="65"/>
    </row>
    <row r="160" spans="2:11" s="64" customFormat="1" ht="47.25">
      <c r="B160" s="113"/>
      <c r="C160" s="114"/>
      <c r="D160" s="212" t="s">
        <v>382</v>
      </c>
      <c r="E160" s="213"/>
      <c r="F160" s="213">
        <v>1</v>
      </c>
      <c r="G160" s="26"/>
      <c r="H160" s="112"/>
      <c r="J160" s="65"/>
      <c r="K160" s="65"/>
    </row>
    <row r="161" spans="2:11" s="64" customFormat="1">
      <c r="B161" s="113"/>
      <c r="C161" s="114"/>
      <c r="D161" s="212" t="s">
        <v>383</v>
      </c>
      <c r="E161" s="213"/>
      <c r="F161" s="213">
        <v>1</v>
      </c>
      <c r="G161" s="26"/>
      <c r="H161" s="112"/>
      <c r="J161" s="65"/>
      <c r="K161" s="65"/>
    </row>
    <row r="162" spans="2:11" s="64" customFormat="1" ht="31.5">
      <c r="B162" s="113"/>
      <c r="C162" s="114"/>
      <c r="D162" s="212" t="s">
        <v>384</v>
      </c>
      <c r="E162" s="213"/>
      <c r="F162" s="213">
        <v>20</v>
      </c>
      <c r="G162" s="26"/>
      <c r="H162" s="112"/>
      <c r="J162" s="65"/>
      <c r="K162" s="65"/>
    </row>
    <row r="163" spans="2:11" s="64" customFormat="1" ht="31.5">
      <c r="B163" s="113"/>
      <c r="C163" s="114"/>
      <c r="D163" s="212" t="s">
        <v>385</v>
      </c>
      <c r="E163" s="213"/>
      <c r="F163" s="213">
        <v>4</v>
      </c>
      <c r="G163" s="26"/>
      <c r="H163" s="112"/>
      <c r="J163" s="65"/>
      <c r="K163" s="65"/>
    </row>
    <row r="164" spans="2:11" s="64" customFormat="1" ht="31.5">
      <c r="B164" s="113"/>
      <c r="C164" s="114"/>
      <c r="D164" s="212" t="s">
        <v>386</v>
      </c>
      <c r="E164" s="213"/>
      <c r="F164" s="213">
        <v>2</v>
      </c>
      <c r="G164" s="26"/>
      <c r="H164" s="112"/>
      <c r="J164" s="65"/>
      <c r="K164" s="65"/>
    </row>
    <row r="165" spans="2:11" s="64" customFormat="1">
      <c r="B165" s="113"/>
      <c r="C165" s="114"/>
      <c r="D165" s="212" t="s">
        <v>387</v>
      </c>
      <c r="E165" s="213"/>
      <c r="F165" s="213">
        <v>1</v>
      </c>
      <c r="G165" s="26"/>
      <c r="H165" s="112"/>
      <c r="J165" s="65"/>
      <c r="K165" s="65"/>
    </row>
    <row r="166" spans="2:11" s="64" customFormat="1" ht="110.25">
      <c r="B166" s="113"/>
      <c r="C166" s="114"/>
      <c r="D166" s="212" t="s">
        <v>388</v>
      </c>
      <c r="E166" s="213"/>
      <c r="F166" s="213">
        <v>1</v>
      </c>
      <c r="G166" s="26"/>
      <c r="H166" s="112"/>
      <c r="J166" s="65"/>
      <c r="K166" s="65"/>
    </row>
    <row r="167" spans="2:11" s="64" customFormat="1" ht="141.75">
      <c r="B167" s="113">
        <f>+COUNT($B$141:B166)+1</f>
        <v>11</v>
      </c>
      <c r="C167" s="114"/>
      <c r="D167" s="115" t="s">
        <v>161</v>
      </c>
      <c r="E167" s="71" t="s">
        <v>23</v>
      </c>
      <c r="F167" s="71">
        <v>1</v>
      </c>
      <c r="G167" s="26"/>
      <c r="H167" s="112">
        <f t="shared" si="16"/>
        <v>0</v>
      </c>
      <c r="J167" s="65"/>
      <c r="K167" s="65"/>
    </row>
    <row r="168" spans="2:11" s="64" customFormat="1" ht="31.5">
      <c r="B168" s="113">
        <f>+COUNT($B$141:B167)+1</f>
        <v>12</v>
      </c>
      <c r="C168" s="114"/>
      <c r="D168" s="115" t="s">
        <v>389</v>
      </c>
      <c r="E168" s="71" t="s">
        <v>23</v>
      </c>
      <c r="F168" s="71">
        <v>1</v>
      </c>
      <c r="G168" s="26"/>
      <c r="H168" s="112">
        <f t="shared" si="16"/>
        <v>0</v>
      </c>
      <c r="J168" s="65"/>
      <c r="K168" s="65"/>
    </row>
    <row r="169" spans="2:11" s="64" customFormat="1">
      <c r="B169" s="126"/>
      <c r="C169" s="131"/>
      <c r="D169" s="122"/>
      <c r="E169" s="123"/>
      <c r="F169" s="132"/>
      <c r="G169" s="124"/>
      <c r="H169" s="124"/>
      <c r="J169" s="65"/>
      <c r="K169" s="65"/>
    </row>
    <row r="170" spans="2:11" s="64" customFormat="1" ht="16.5" thickBot="1">
      <c r="B170" s="117"/>
      <c r="C170" s="118"/>
      <c r="D170" s="118"/>
      <c r="E170" s="119"/>
      <c r="F170" s="119"/>
      <c r="G170" s="25" t="str">
        <f>C140&amp;" SKUPAJ:"</f>
        <v>ELEKTROMONTAŽNA DELA - CESTNA RAZSVETLJAVA SKUPAJ:</v>
      </c>
      <c r="H170" s="120">
        <f>SUM(H$142:H$168)</f>
        <v>0</v>
      </c>
      <c r="J170" s="65"/>
      <c r="K170" s="65"/>
    </row>
    <row r="171" spans="2:11" s="64" customFormat="1">
      <c r="B171" s="126"/>
      <c r="C171" s="130"/>
      <c r="D171" s="122"/>
      <c r="E171" s="129"/>
      <c r="F171" s="132"/>
      <c r="G171" s="124"/>
      <c r="H171" s="127"/>
      <c r="J171" s="65"/>
      <c r="K171" s="65"/>
    </row>
    <row r="172" spans="2:11" s="64" customFormat="1">
      <c r="B172" s="104" t="s">
        <v>50</v>
      </c>
      <c r="C172" s="225" t="s">
        <v>390</v>
      </c>
      <c r="D172" s="225"/>
      <c r="E172" s="105"/>
      <c r="F172" s="106"/>
      <c r="G172" s="23"/>
      <c r="H172" s="107"/>
    </row>
    <row r="173" spans="2:11" s="140" customFormat="1">
      <c r="B173" s="181" t="s">
        <v>69</v>
      </c>
      <c r="C173" s="223" t="s">
        <v>391</v>
      </c>
      <c r="D173" s="223"/>
      <c r="E173" s="223"/>
      <c r="F173" s="223"/>
      <c r="G173" s="24"/>
      <c r="H173" s="182"/>
    </row>
    <row r="174" spans="2:11" s="64" customFormat="1" ht="94.5">
      <c r="B174" s="113">
        <f>+COUNT($B$173:B173)+1</f>
        <v>1</v>
      </c>
      <c r="C174" s="114"/>
      <c r="D174" s="115" t="s">
        <v>392</v>
      </c>
      <c r="E174" s="71" t="s">
        <v>54</v>
      </c>
      <c r="F174" s="71">
        <v>1</v>
      </c>
      <c r="G174" s="26"/>
      <c r="H174" s="112">
        <f>+F174*G174</f>
        <v>0</v>
      </c>
      <c r="K174" s="62"/>
    </row>
    <row r="175" spans="2:11" s="140" customFormat="1">
      <c r="B175" s="181" t="s">
        <v>393</v>
      </c>
      <c r="C175" s="223" t="s">
        <v>115</v>
      </c>
      <c r="D175" s="223"/>
      <c r="E175" s="223"/>
      <c r="F175" s="223"/>
      <c r="G175" s="24"/>
      <c r="H175" s="182"/>
    </row>
    <row r="176" spans="2:11" s="64" customFormat="1" ht="31.5">
      <c r="B176" s="113">
        <f>+COUNT($B$173:B175)+1</f>
        <v>2</v>
      </c>
      <c r="C176" s="114"/>
      <c r="D176" s="115" t="s">
        <v>394</v>
      </c>
      <c r="E176" s="71" t="s">
        <v>23</v>
      </c>
      <c r="F176" s="71">
        <v>1</v>
      </c>
      <c r="G176" s="26"/>
      <c r="H176" s="112">
        <f t="shared" ref="H176" si="17">+F176*G176</f>
        <v>0</v>
      </c>
      <c r="K176" s="62"/>
    </row>
    <row r="177" spans="2:11" s="140" customFormat="1">
      <c r="B177" s="181" t="s">
        <v>87</v>
      </c>
      <c r="C177" s="223" t="s">
        <v>311</v>
      </c>
      <c r="D177" s="223"/>
      <c r="E177" s="223"/>
      <c r="F177" s="223"/>
      <c r="G177" s="219"/>
      <c r="H177" s="182"/>
    </row>
    <row r="178" spans="2:11" s="64" customFormat="1" ht="47.25">
      <c r="B178" s="113">
        <f>+COUNT($B$173:B177)+1</f>
        <v>3</v>
      </c>
      <c r="C178" s="114"/>
      <c r="D178" s="115" t="s">
        <v>395</v>
      </c>
      <c r="E178" s="71" t="s">
        <v>54</v>
      </c>
      <c r="F178" s="216">
        <v>1</v>
      </c>
      <c r="G178" s="26"/>
      <c r="H178" s="112">
        <f t="shared" ref="H178" si="18">+F178*G178</f>
        <v>0</v>
      </c>
      <c r="K178" s="62"/>
    </row>
    <row r="179" spans="2:11" s="64" customFormat="1" ht="47.25">
      <c r="B179" s="113"/>
      <c r="C179" s="114"/>
      <c r="D179" s="212" t="s">
        <v>338</v>
      </c>
      <c r="E179" s="71" t="s">
        <v>25</v>
      </c>
      <c r="F179" s="71">
        <v>1.65</v>
      </c>
      <c r="G179" s="218"/>
      <c r="H179" s="112"/>
      <c r="K179" s="62"/>
    </row>
    <row r="180" spans="2:11" s="64" customFormat="1">
      <c r="B180" s="113"/>
      <c r="C180" s="114"/>
      <c r="D180" s="212" t="s">
        <v>148</v>
      </c>
      <c r="E180" s="71" t="s">
        <v>24</v>
      </c>
      <c r="F180" s="71">
        <v>1</v>
      </c>
      <c r="G180" s="26"/>
      <c r="H180" s="112"/>
      <c r="K180" s="62"/>
    </row>
    <row r="181" spans="2:11" s="64" customFormat="1">
      <c r="B181" s="113"/>
      <c r="C181" s="114"/>
      <c r="D181" s="212" t="s">
        <v>149</v>
      </c>
      <c r="E181" s="71" t="s">
        <v>24</v>
      </c>
      <c r="F181" s="71">
        <v>1</v>
      </c>
      <c r="G181" s="26"/>
      <c r="H181" s="112"/>
      <c r="K181" s="62"/>
    </row>
    <row r="182" spans="2:11" s="64" customFormat="1" ht="31.5">
      <c r="B182" s="113"/>
      <c r="C182" s="114"/>
      <c r="D182" s="212" t="s">
        <v>150</v>
      </c>
      <c r="E182" s="71" t="s">
        <v>25</v>
      </c>
      <c r="F182" s="71">
        <v>0.1</v>
      </c>
      <c r="G182" s="26"/>
      <c r="H182" s="112"/>
      <c r="K182" s="62"/>
    </row>
    <row r="183" spans="2:11" s="64" customFormat="1" ht="31.5">
      <c r="B183" s="113"/>
      <c r="C183" s="114"/>
      <c r="D183" s="212" t="s">
        <v>326</v>
      </c>
      <c r="E183" s="71" t="s">
        <v>24</v>
      </c>
      <c r="F183" s="71">
        <v>0.7</v>
      </c>
      <c r="G183" s="26"/>
      <c r="H183" s="112"/>
      <c r="K183" s="62"/>
    </row>
    <row r="184" spans="2:11" s="64" customFormat="1" ht="31.5">
      <c r="B184" s="113"/>
      <c r="C184" s="114"/>
      <c r="D184" s="212" t="s">
        <v>396</v>
      </c>
      <c r="E184" s="71" t="s">
        <v>58</v>
      </c>
      <c r="F184" s="71">
        <v>28.9</v>
      </c>
      <c r="G184" s="26"/>
      <c r="H184" s="112"/>
      <c r="K184" s="62"/>
    </row>
    <row r="185" spans="2:11" s="64" customFormat="1" ht="31.5">
      <c r="B185" s="113"/>
      <c r="C185" s="114"/>
      <c r="D185" s="212" t="s">
        <v>397</v>
      </c>
      <c r="E185" s="71" t="s">
        <v>25</v>
      </c>
      <c r="F185" s="71">
        <v>0.45</v>
      </c>
      <c r="G185" s="26"/>
      <c r="H185" s="112"/>
      <c r="K185" s="62"/>
    </row>
    <row r="186" spans="2:11" s="64" customFormat="1" ht="31.5">
      <c r="B186" s="113"/>
      <c r="C186" s="114"/>
      <c r="D186" s="212" t="s">
        <v>398</v>
      </c>
      <c r="E186" s="71" t="s">
        <v>23</v>
      </c>
      <c r="F186" s="71">
        <v>1</v>
      </c>
      <c r="G186" s="26"/>
      <c r="H186" s="112"/>
      <c r="K186" s="62"/>
    </row>
    <row r="187" spans="2:11" s="64" customFormat="1" ht="47.25">
      <c r="B187" s="113"/>
      <c r="C187" s="114"/>
      <c r="D187" s="212" t="s">
        <v>331</v>
      </c>
      <c r="E187" s="71" t="s">
        <v>25</v>
      </c>
      <c r="F187" s="71">
        <v>0.9</v>
      </c>
      <c r="G187" s="26"/>
      <c r="H187" s="112"/>
      <c r="K187" s="62"/>
    </row>
    <row r="188" spans="2:11" s="64" customFormat="1" ht="47.25">
      <c r="B188" s="113"/>
      <c r="C188" s="114"/>
      <c r="D188" s="212" t="s">
        <v>424</v>
      </c>
      <c r="E188" s="71" t="s">
        <v>25</v>
      </c>
      <c r="F188" s="71">
        <v>0.75</v>
      </c>
      <c r="G188" s="26"/>
      <c r="H188" s="112"/>
      <c r="K188" s="62"/>
    </row>
    <row r="189" spans="2:11" s="64" customFormat="1" ht="15.75" customHeight="1">
      <c r="B189" s="125"/>
      <c r="C189" s="131"/>
      <c r="D189" s="122"/>
      <c r="E189" s="123"/>
      <c r="F189" s="132"/>
      <c r="G189" s="124"/>
      <c r="H189" s="124"/>
    </row>
    <row r="190" spans="2:11" s="64" customFormat="1" ht="16.5" thickBot="1">
      <c r="B190" s="117"/>
      <c r="C190" s="118"/>
      <c r="D190" s="118"/>
      <c r="E190" s="119"/>
      <c r="F190" s="119"/>
      <c r="G190" s="25" t="str">
        <f>C172&amp;" SKUPAJ:"</f>
        <v>GRADBENA DELA - TK OMREŽJE SKUPAJ:</v>
      </c>
      <c r="H190" s="120">
        <f>SUM(H$174:H$188)</f>
        <v>0</v>
      </c>
    </row>
    <row r="191" spans="2:11" s="64" customFormat="1">
      <c r="B191" s="126"/>
      <c r="C191" s="131"/>
      <c r="D191" s="128"/>
      <c r="E191" s="129"/>
      <c r="F191" s="132"/>
      <c r="G191" s="124"/>
      <c r="H191" s="124"/>
      <c r="J191" s="65"/>
    </row>
    <row r="192" spans="2:11" s="64" customFormat="1">
      <c r="B192" s="104" t="s">
        <v>55</v>
      </c>
      <c r="C192" s="225" t="s">
        <v>399</v>
      </c>
      <c r="D192" s="225"/>
      <c r="E192" s="105"/>
      <c r="F192" s="106"/>
      <c r="G192" s="23"/>
      <c r="H192" s="107"/>
      <c r="J192" s="65"/>
    </row>
    <row r="193" spans="2:11" s="64" customFormat="1">
      <c r="B193" s="108"/>
      <c r="C193" s="109"/>
      <c r="D193" s="134"/>
      <c r="E193" s="110"/>
      <c r="F193" s="111"/>
      <c r="G193" s="24"/>
      <c r="H193" s="112"/>
      <c r="J193" s="65"/>
    </row>
    <row r="194" spans="2:11" s="64" customFormat="1" ht="63">
      <c r="B194" s="113">
        <f>+COUNT($B$193:B193)+1</f>
        <v>1</v>
      </c>
      <c r="C194" s="114"/>
      <c r="D194" s="115" t="s">
        <v>400</v>
      </c>
      <c r="E194" s="71" t="s">
        <v>54</v>
      </c>
      <c r="F194" s="71">
        <v>1</v>
      </c>
      <c r="G194" s="26"/>
      <c r="H194" s="112">
        <f t="shared" ref="H194:H197" si="19">+F194*G194</f>
        <v>0</v>
      </c>
      <c r="J194" s="65"/>
    </row>
    <row r="195" spans="2:11" s="64" customFormat="1" ht="47.25">
      <c r="B195" s="113">
        <f>+COUNT($B$193:B194)+1</f>
        <v>2</v>
      </c>
      <c r="C195" s="114"/>
      <c r="D195" s="115" t="s">
        <v>401</v>
      </c>
      <c r="E195" s="71" t="s">
        <v>23</v>
      </c>
      <c r="F195" s="71">
        <v>1</v>
      </c>
      <c r="G195" s="26"/>
      <c r="H195" s="112">
        <f t="shared" si="19"/>
        <v>0</v>
      </c>
      <c r="J195" s="65"/>
    </row>
    <row r="196" spans="2:11" s="64" customFormat="1" ht="110.25">
      <c r="B196" s="113">
        <f>+COUNT($B$193:B195)+1</f>
        <v>3</v>
      </c>
      <c r="C196" s="114"/>
      <c r="D196" s="115" t="s">
        <v>402</v>
      </c>
      <c r="E196" s="71" t="s">
        <v>23</v>
      </c>
      <c r="F196" s="71">
        <v>1</v>
      </c>
      <c r="G196" s="26"/>
      <c r="H196" s="112">
        <f t="shared" si="19"/>
        <v>0</v>
      </c>
      <c r="J196" s="65"/>
    </row>
    <row r="197" spans="2:11" s="64" customFormat="1" ht="204.75">
      <c r="B197" s="113">
        <f>+COUNT($B$193:B196)+1</f>
        <v>4</v>
      </c>
      <c r="C197" s="114"/>
      <c r="D197" s="115" t="s">
        <v>403</v>
      </c>
      <c r="E197" s="71" t="s">
        <v>23</v>
      </c>
      <c r="F197" s="71">
        <v>1</v>
      </c>
      <c r="G197" s="26"/>
      <c r="H197" s="112">
        <f t="shared" si="19"/>
        <v>0</v>
      </c>
      <c r="J197" s="65"/>
    </row>
    <row r="198" spans="2:11" s="64" customFormat="1">
      <c r="B198" s="126"/>
      <c r="C198" s="131"/>
      <c r="D198" s="122"/>
      <c r="E198" s="123"/>
      <c r="F198" s="132"/>
      <c r="G198" s="124"/>
      <c r="H198" s="124"/>
      <c r="J198" s="65"/>
      <c r="K198" s="65"/>
    </row>
    <row r="199" spans="2:11" s="64" customFormat="1" ht="16.5" thickBot="1">
      <c r="B199" s="117"/>
      <c r="C199" s="118"/>
      <c r="D199" s="118"/>
      <c r="E199" s="119"/>
      <c r="F199" s="119"/>
      <c r="G199" s="25" t="str">
        <f>C192&amp;" SKUPAJ:"</f>
        <v>ELEKTROMONTAŽNA DELA - TK OMREŽJE SKUPAJ:</v>
      </c>
      <c r="H199" s="120">
        <f>SUM(H$194:H$197)</f>
        <v>0</v>
      </c>
      <c r="J199" s="65"/>
      <c r="K199" s="65"/>
    </row>
    <row r="200" spans="2:11" s="64" customFormat="1">
      <c r="B200" s="126"/>
      <c r="C200" s="131"/>
      <c r="D200" s="128"/>
      <c r="E200" s="129"/>
      <c r="F200" s="132"/>
      <c r="G200" s="124"/>
      <c r="H200" s="124"/>
      <c r="J200" s="65"/>
    </row>
    <row r="201" spans="2:11" s="64" customFormat="1">
      <c r="B201" s="104" t="s">
        <v>76</v>
      </c>
      <c r="C201" s="225" t="s">
        <v>162</v>
      </c>
      <c r="D201" s="225"/>
      <c r="E201" s="105"/>
      <c r="F201" s="106"/>
      <c r="G201" s="23"/>
      <c r="H201" s="107"/>
      <c r="J201" s="65"/>
    </row>
    <row r="202" spans="2:11" s="64" customFormat="1">
      <c r="B202" s="108"/>
      <c r="C202" s="109"/>
      <c r="D202" s="134"/>
      <c r="E202" s="110"/>
      <c r="F202" s="111"/>
      <c r="G202" s="24"/>
      <c r="H202" s="112"/>
      <c r="J202" s="65"/>
    </row>
    <row r="203" spans="2:11" s="64" customFormat="1" ht="31.5">
      <c r="B203" s="113">
        <f>+COUNT($B$202:B202)+1</f>
        <v>1</v>
      </c>
      <c r="C203" s="114"/>
      <c r="D203" s="115" t="s">
        <v>163</v>
      </c>
      <c r="E203" s="71" t="s">
        <v>86</v>
      </c>
      <c r="F203" s="71">
        <v>6</v>
      </c>
      <c r="G203" s="26"/>
      <c r="H203" s="112">
        <f t="shared" ref="H203:H204" si="20">+F203*G203</f>
        <v>0</v>
      </c>
      <c r="J203" s="65"/>
    </row>
    <row r="204" spans="2:11" s="64" customFormat="1">
      <c r="B204" s="113">
        <f>+COUNT($B$202:B203)+1</f>
        <v>2</v>
      </c>
      <c r="C204" s="114"/>
      <c r="D204" s="115" t="s">
        <v>164</v>
      </c>
      <c r="E204" s="71" t="s">
        <v>86</v>
      </c>
      <c r="F204" s="71">
        <v>4</v>
      </c>
      <c r="G204" s="26"/>
      <c r="H204" s="112">
        <f t="shared" si="20"/>
        <v>0</v>
      </c>
      <c r="J204" s="65"/>
    </row>
    <row r="205" spans="2:11" s="64" customFormat="1" ht="31.5">
      <c r="B205" s="113">
        <f>+COUNT($B$202:B204)+1</f>
        <v>3</v>
      </c>
      <c r="C205" s="114"/>
      <c r="D205" s="115" t="s">
        <v>404</v>
      </c>
      <c r="E205" s="71" t="s">
        <v>86</v>
      </c>
      <c r="F205" s="71">
        <v>4</v>
      </c>
      <c r="G205" s="26"/>
      <c r="H205" s="112">
        <f t="shared" ref="H205:H210" si="21">+F205*G205</f>
        <v>0</v>
      </c>
      <c r="J205" s="65"/>
    </row>
    <row r="206" spans="2:11" s="64" customFormat="1" ht="141.75">
      <c r="B206" s="113">
        <f>+COUNT($B$202:B205)+1</f>
        <v>4</v>
      </c>
      <c r="C206" s="114"/>
      <c r="D206" s="115" t="s">
        <v>405</v>
      </c>
      <c r="E206" s="71" t="s">
        <v>54</v>
      </c>
      <c r="F206" s="71">
        <v>1</v>
      </c>
      <c r="G206" s="26"/>
      <c r="H206" s="112">
        <f t="shared" si="21"/>
        <v>0</v>
      </c>
      <c r="J206" s="65"/>
    </row>
    <row r="207" spans="2:11" s="64" customFormat="1" ht="47.25">
      <c r="B207" s="113">
        <f>+COUNT($B$202:B206)+1</f>
        <v>5</v>
      </c>
      <c r="C207" s="114"/>
      <c r="D207" s="115" t="s">
        <v>165</v>
      </c>
      <c r="E207" s="71" t="s">
        <v>86</v>
      </c>
      <c r="F207" s="71">
        <v>6</v>
      </c>
      <c r="G207" s="26"/>
      <c r="H207" s="112">
        <f t="shared" si="21"/>
        <v>0</v>
      </c>
      <c r="J207" s="65"/>
    </row>
    <row r="208" spans="2:11" s="64" customFormat="1" ht="47.25">
      <c r="B208" s="113">
        <f>+COUNT($B$202:B207)+1</f>
        <v>6</v>
      </c>
      <c r="C208" s="114"/>
      <c r="D208" s="115" t="s">
        <v>166</v>
      </c>
      <c r="E208" s="71" t="s">
        <v>86</v>
      </c>
      <c r="F208" s="71">
        <v>12</v>
      </c>
      <c r="G208" s="26"/>
      <c r="H208" s="112">
        <f t="shared" si="21"/>
        <v>0</v>
      </c>
      <c r="J208" s="65"/>
    </row>
    <row r="209" spans="2:11" s="64" customFormat="1" ht="94.5">
      <c r="B209" s="113">
        <f>+COUNT($B$202:B208)+1</f>
        <v>7</v>
      </c>
      <c r="C209" s="114"/>
      <c r="D209" s="115" t="s">
        <v>167</v>
      </c>
      <c r="E209" s="71" t="s">
        <v>86</v>
      </c>
      <c r="F209" s="71">
        <v>3</v>
      </c>
      <c r="G209" s="26"/>
      <c r="H209" s="112">
        <f t="shared" si="21"/>
        <v>0</v>
      </c>
      <c r="J209" s="65"/>
    </row>
    <row r="210" spans="2:11" s="64" customFormat="1" ht="78.75">
      <c r="B210" s="113">
        <f>+COUNT($B$202:B209)+1</f>
        <v>8</v>
      </c>
      <c r="C210" s="114"/>
      <c r="D210" s="115" t="s">
        <v>168</v>
      </c>
      <c r="E210" s="71" t="s">
        <v>51</v>
      </c>
      <c r="F210" s="71">
        <v>522</v>
      </c>
      <c r="G210" s="26"/>
      <c r="H210" s="112">
        <f t="shared" si="21"/>
        <v>0</v>
      </c>
      <c r="J210" s="65"/>
    </row>
    <row r="211" spans="2:11" s="64" customFormat="1">
      <c r="B211" s="126"/>
      <c r="C211" s="131"/>
      <c r="D211" s="122"/>
      <c r="E211" s="123"/>
      <c r="F211" s="132"/>
      <c r="G211" s="124"/>
      <c r="H211" s="124"/>
      <c r="J211" s="65"/>
      <c r="K211" s="65"/>
    </row>
    <row r="212" spans="2:11" s="64" customFormat="1" ht="16.5" thickBot="1">
      <c r="B212" s="117"/>
      <c r="C212" s="118"/>
      <c r="D212" s="118"/>
      <c r="E212" s="119"/>
      <c r="F212" s="119"/>
      <c r="G212" s="25" t="str">
        <f>C201&amp;" SKUPAJ:"</f>
        <v>OSTALO SKUPAJ:</v>
      </c>
      <c r="H212" s="120">
        <f>SUM(H$203:H$210)</f>
        <v>0</v>
      </c>
      <c r="J212" s="65"/>
      <c r="K212" s="65"/>
    </row>
  </sheetData>
  <mergeCells count="12">
    <mergeCell ref="C175:F175"/>
    <mergeCell ref="C201:D201"/>
    <mergeCell ref="C172:D172"/>
    <mergeCell ref="C173:F173"/>
    <mergeCell ref="C177:F177"/>
    <mergeCell ref="C192:D192"/>
    <mergeCell ref="C22:D22"/>
    <mergeCell ref="C118:D118"/>
    <mergeCell ref="C140:D140"/>
    <mergeCell ref="C23:F23"/>
    <mergeCell ref="C26:F26"/>
    <mergeCell ref="C36:F36"/>
  </mergeCells>
  <pageMargins left="0.70866141732283472" right="0.70866141732283472" top="0.74803149606299213" bottom="0.74803149606299213" header="0.31496062992125984" footer="0.31496062992125984"/>
  <pageSetup paperSize="9" scale="67" orientation="portrait" r:id="rId1"/>
  <headerFooter>
    <oddHeader>&amp;C&amp;"-,Ležeče"Ureditev ceste R2-409/0306 od km 2,000 do km 2,280 Postojna - Razdrto (Smrekce)&amp;R&amp;"-,Ležeče"RAZPIS 2020</oddHeader>
    <oddFooter>Stran &amp;P od &amp;N</oddFooter>
  </headerFooter>
  <rowBreaks count="3" manualBreakCount="3">
    <brk id="35" min="1" max="7" man="1"/>
    <brk id="116" min="1" max="7" man="1"/>
    <brk id="138" min="1"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10</vt:i4>
      </vt:variant>
    </vt:vector>
  </HeadingPairs>
  <TitlesOfParts>
    <vt:vector size="16" baseType="lpstr">
      <vt:lpstr>REK</vt:lpstr>
      <vt:lpstr>Opomba</vt:lpstr>
      <vt:lpstr>CESTA IN PLOČNIK</vt:lpstr>
      <vt:lpstr>KOLESARSKA</vt:lpstr>
      <vt:lpstr>AVTOBUSNA POSTAJA</vt:lpstr>
      <vt:lpstr>CR in TK</vt:lpstr>
      <vt:lpstr>'AVTOBUSNA POSTAJA'!Področje_tiskanja</vt:lpstr>
      <vt:lpstr>'CESTA IN PLOČNIK'!Področje_tiskanja</vt:lpstr>
      <vt:lpstr>'CR in TK'!Področje_tiskanja</vt:lpstr>
      <vt:lpstr>KOLESARSKA!Področje_tiskanja</vt:lpstr>
      <vt:lpstr>Opomba!Področje_tiskanja</vt:lpstr>
      <vt:lpstr>REK!Področje_tiskanja</vt:lpstr>
      <vt:lpstr>'AVTOBUSNA POSTAJA'!Tiskanje_naslovov</vt:lpstr>
      <vt:lpstr>'CESTA IN PLOČNIK'!Tiskanje_naslovov</vt:lpstr>
      <vt:lpstr>'CR in TK'!Tiskanje_naslovov</vt:lpstr>
      <vt:lpstr>KOLESARSKA!Tiskanje_naslovov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Ambrož Gorjanc</dc:creator>
  <cp:lastModifiedBy>Matjaž Špacapan</cp:lastModifiedBy>
  <cp:lastPrinted>2020-08-17T09:44:23Z</cp:lastPrinted>
  <dcterms:created xsi:type="dcterms:W3CDTF">2019-02-13T13:51:17Z</dcterms:created>
  <dcterms:modified xsi:type="dcterms:W3CDTF">2020-08-17T09:46:20Z</dcterms:modified>
</cp:coreProperties>
</file>